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\\srv-backup\Exchange\АУП\Финансово экономический департамент\Планово экономическое бюро\ИПР\ИПР ЭСК рабочая версия\Отчеты\Квартальные отчеты\2024\"/>
    </mc:Choice>
  </mc:AlternateContent>
  <xr:revisionPtr revIDLastSave="0" documentId="13_ncr:1_{E5C83F22-384C-4780-B44F-1D640CE3A5C4}" xr6:coauthVersionLast="47" xr6:coauthVersionMax="47" xr10:uidLastSave="{00000000-0000-0000-0000-000000000000}"/>
  <bookViews>
    <workbookView xWindow="18480" yWindow="135" windowWidth="19635" windowHeight="15510" xr2:uid="{00000000-000D-0000-FFFF-FFFF00000000}"/>
  </bookViews>
  <sheets>
    <sheet name="Лист1" sheetId="1" r:id="rId1"/>
  </sheets>
  <externalReferences>
    <externalReference r:id="rId2"/>
    <externalReference r:id="rId3"/>
  </externalReferences>
  <definedNames>
    <definedName name="_xlnm._FilterDatabase" localSheetId="0" hidden="1">Лист1!$A$18:$R$447</definedName>
    <definedName name="_xlnm.Print_Area" localSheetId="0">Лист1!$A$1:$M$464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47" i="1" l="1"/>
  <c r="J286" i="1" l="1"/>
  <c r="J279" i="1"/>
  <c r="J267" i="1"/>
  <c r="J283" i="1" l="1"/>
  <c r="J300" i="1" s="1"/>
  <c r="J278" i="1"/>
  <c r="J245" i="1" l="1"/>
  <c r="J243" i="1"/>
  <c r="J241" i="1"/>
  <c r="J240" i="1"/>
  <c r="J239" i="1"/>
  <c r="J232" i="1"/>
  <c r="J219" i="1"/>
  <c r="J210" i="1"/>
  <c r="J208" i="1" s="1"/>
  <c r="J207" i="1" s="1"/>
  <c r="J193" i="1"/>
  <c r="J196" i="1"/>
  <c r="J187" i="1"/>
  <c r="J186" i="1"/>
  <c r="J247" i="1" l="1"/>
  <c r="J249" i="1" s="1"/>
  <c r="J184" i="1"/>
  <c r="J199" i="1" s="1"/>
  <c r="J126" i="1" l="1"/>
  <c r="J141" i="1" s="1"/>
  <c r="J121" i="1"/>
  <c r="J111" i="1"/>
  <c r="J41" i="1"/>
  <c r="J40" i="1"/>
  <c r="J101" i="1"/>
  <c r="J103" i="1"/>
  <c r="J97" i="1"/>
  <c r="J99" i="1" s="1"/>
  <c r="J102" i="1"/>
  <c r="J96" i="1"/>
  <c r="J77" i="1"/>
  <c r="J74" i="1" s="1"/>
  <c r="J72" i="1"/>
  <c r="J71" i="1"/>
  <c r="J69" i="1"/>
  <c r="J68" i="1"/>
  <c r="J66" i="1"/>
  <c r="J65" i="1"/>
  <c r="J64" i="1"/>
  <c r="J59" i="1" s="1"/>
  <c r="J58" i="1"/>
  <c r="J57" i="1"/>
  <c r="J70" i="1" l="1"/>
  <c r="J105" i="1"/>
  <c r="J100" i="1" s="1"/>
  <c r="J67" i="1"/>
  <c r="J94" i="1"/>
  <c r="J93" i="1" s="1"/>
  <c r="J56" i="1" l="1"/>
  <c r="J54" i="1"/>
  <c r="J53" i="1"/>
  <c r="J52" i="1" s="1"/>
  <c r="J51" i="1"/>
  <c r="J43" i="1"/>
  <c r="J35" i="1" s="1"/>
  <c r="J26" i="1"/>
  <c r="J34" i="1"/>
  <c r="J92" i="1" s="1"/>
  <c r="J120" i="1" s="1"/>
  <c r="J150" i="1" s="1"/>
  <c r="J28" i="1"/>
  <c r="J25" i="1"/>
  <c r="J20" i="1"/>
  <c r="J302" i="1" s="1"/>
  <c r="J84" i="1" l="1"/>
  <c r="J308" i="1"/>
  <c r="J83" i="1"/>
  <c r="J307" i="1"/>
  <c r="J50" i="1"/>
  <c r="J78" i="1"/>
  <c r="J106" i="1" s="1"/>
  <c r="J86" i="1"/>
  <c r="J114" i="1" s="1"/>
  <c r="L238" i="1"/>
  <c r="K239" i="1"/>
  <c r="K238" i="1"/>
  <c r="K234" i="1"/>
  <c r="K233" i="1"/>
  <c r="K232" i="1"/>
  <c r="K223" i="1"/>
  <c r="K162" i="1"/>
  <c r="K161" i="1"/>
  <c r="K160" i="1"/>
  <c r="L430" i="1"/>
  <c r="L428" i="1"/>
  <c r="K428" i="1"/>
  <c r="L427" i="1"/>
  <c r="K427" i="1"/>
  <c r="J129" i="1" l="1"/>
  <c r="J127" i="1" s="1"/>
  <c r="J144" i="1"/>
  <c r="J136" i="1"/>
  <c r="J155" i="1" s="1"/>
  <c r="J157" i="1"/>
  <c r="J112" i="1"/>
  <c r="J142" i="1" s="1"/>
  <c r="K198" i="1"/>
  <c r="L424" i="1"/>
  <c r="L429" i="1"/>
  <c r="L431" i="1"/>
  <c r="L432" i="1"/>
  <c r="L433" i="1"/>
  <c r="L434" i="1"/>
  <c r="L435" i="1"/>
  <c r="L436" i="1"/>
  <c r="L426" i="1"/>
  <c r="L447" i="1"/>
  <c r="L446" i="1"/>
  <c r="L445" i="1"/>
  <c r="L444" i="1"/>
  <c r="L443" i="1"/>
  <c r="L442" i="1"/>
  <c r="L441" i="1"/>
  <c r="L440" i="1"/>
  <c r="L439" i="1"/>
  <c r="L438" i="1"/>
  <c r="L437" i="1"/>
  <c r="L422" i="1"/>
  <c r="L421" i="1"/>
  <c r="L420" i="1"/>
  <c r="L419" i="1"/>
  <c r="L418" i="1"/>
  <c r="L417" i="1"/>
  <c r="L416" i="1"/>
  <c r="L415" i="1"/>
  <c r="L414" i="1"/>
  <c r="L413" i="1"/>
  <c r="L412" i="1"/>
  <c r="L411" i="1"/>
  <c r="L410" i="1"/>
  <c r="L409" i="1"/>
  <c r="L408" i="1"/>
  <c r="L407" i="1"/>
  <c r="L406" i="1"/>
  <c r="L405" i="1"/>
  <c r="L404" i="1"/>
  <c r="L403" i="1"/>
  <c r="L401" i="1"/>
  <c r="L400" i="1"/>
  <c r="L399" i="1"/>
  <c r="L398" i="1"/>
  <c r="L397" i="1"/>
  <c r="L394" i="1"/>
  <c r="L393" i="1"/>
  <c r="L392" i="1"/>
  <c r="L391" i="1"/>
  <c r="L390" i="1"/>
  <c r="L389" i="1"/>
  <c r="L388" i="1"/>
  <c r="L387" i="1"/>
  <c r="L386" i="1"/>
  <c r="L385" i="1"/>
  <c r="L384" i="1"/>
  <c r="L383" i="1"/>
  <c r="L382" i="1"/>
  <c r="L381" i="1"/>
  <c r="L380" i="1"/>
  <c r="L379" i="1"/>
  <c r="L377" i="1"/>
  <c r="L376" i="1"/>
  <c r="L375" i="1"/>
  <c r="L374" i="1"/>
  <c r="L423" i="1"/>
  <c r="K423" i="1"/>
  <c r="K371" i="1" l="1"/>
  <c r="K152" i="1" l="1"/>
  <c r="L95" i="1" l="1"/>
  <c r="L91" i="1"/>
  <c r="L90" i="1"/>
  <c r="L89" i="1"/>
  <c r="L88" i="1"/>
  <c r="L87" i="1"/>
  <c r="K260" i="1"/>
  <c r="K262" i="1"/>
  <c r="L263" i="1"/>
  <c r="K279" i="1"/>
  <c r="K244" i="1" l="1"/>
  <c r="K97" i="1" l="1"/>
  <c r="K35" i="1" l="1"/>
  <c r="L347" i="1" l="1"/>
  <c r="L350" i="1"/>
  <c r="L351" i="1"/>
  <c r="L352" i="1"/>
  <c r="L268" i="1"/>
  <c r="L267" i="1"/>
  <c r="L402" i="1"/>
  <c r="L396" i="1"/>
  <c r="L395" i="1"/>
  <c r="L378" i="1"/>
  <c r="L372" i="1"/>
  <c r="L371" i="1"/>
  <c r="L370" i="1"/>
  <c r="L369" i="1"/>
  <c r="L364" i="1"/>
  <c r="L363" i="1"/>
  <c r="L362" i="1"/>
  <c r="L361" i="1"/>
  <c r="L360" i="1"/>
  <c r="L359" i="1"/>
  <c r="L358" i="1"/>
  <c r="L357" i="1"/>
  <c r="L356" i="1"/>
  <c r="L355" i="1"/>
  <c r="L354" i="1"/>
  <c r="L349" i="1"/>
  <c r="L346" i="1"/>
  <c r="L345" i="1"/>
  <c r="L344" i="1"/>
  <c r="L343" i="1"/>
  <c r="L342" i="1"/>
  <c r="L341" i="1"/>
  <c r="L340" i="1"/>
  <c r="L339" i="1"/>
  <c r="L338" i="1"/>
  <c r="L337" i="1"/>
  <c r="L314" i="1"/>
  <c r="L313" i="1"/>
  <c r="L312" i="1"/>
  <c r="L311" i="1"/>
  <c r="L310" i="1"/>
  <c r="L309" i="1"/>
  <c r="L308" i="1"/>
  <c r="L307" i="1"/>
  <c r="L306" i="1"/>
  <c r="L305" i="1"/>
  <c r="L304" i="1"/>
  <c r="L303" i="1"/>
  <c r="L302" i="1"/>
  <c r="L301" i="1"/>
  <c r="L300" i="1"/>
  <c r="L299" i="1"/>
  <c r="L298" i="1"/>
  <c r="L297" i="1"/>
  <c r="L296" i="1"/>
  <c r="L295" i="1"/>
  <c r="L294" i="1"/>
  <c r="L293" i="1"/>
  <c r="L292" i="1"/>
  <c r="L291" i="1"/>
  <c r="L290" i="1"/>
  <c r="L289" i="1"/>
  <c r="L288" i="1"/>
  <c r="L287" i="1"/>
  <c r="L286" i="1"/>
  <c r="L285" i="1"/>
  <c r="L284" i="1"/>
  <c r="L283" i="1"/>
  <c r="L282" i="1"/>
  <c r="L281" i="1"/>
  <c r="L280" i="1"/>
  <c r="L279" i="1"/>
  <c r="L278" i="1"/>
  <c r="L277" i="1"/>
  <c r="L276" i="1"/>
  <c r="L275" i="1"/>
  <c r="L274" i="1"/>
  <c r="L273" i="1"/>
  <c r="L272" i="1"/>
  <c r="L271" i="1"/>
  <c r="L270" i="1"/>
  <c r="L269" i="1"/>
  <c r="L266" i="1"/>
  <c r="L265" i="1"/>
  <c r="L264" i="1"/>
  <c r="L262" i="1"/>
  <c r="L261" i="1"/>
  <c r="L260" i="1"/>
  <c r="L259" i="1"/>
  <c r="L258" i="1"/>
  <c r="L257" i="1"/>
  <c r="L256" i="1"/>
  <c r="L255" i="1"/>
  <c r="L254" i="1"/>
  <c r="L253" i="1"/>
  <c r="L252" i="1"/>
  <c r="L251" i="1"/>
  <c r="L250" i="1"/>
  <c r="L249" i="1"/>
  <c r="L248" i="1"/>
  <c r="L247" i="1"/>
  <c r="L246" i="1"/>
  <c r="L245" i="1"/>
  <c r="L244" i="1"/>
  <c r="L243" i="1"/>
  <c r="L242" i="1"/>
  <c r="L241" i="1"/>
  <c r="L240" i="1"/>
  <c r="L239" i="1"/>
  <c r="L237" i="1"/>
  <c r="L236" i="1"/>
  <c r="L235" i="1"/>
  <c r="L234" i="1"/>
  <c r="L233" i="1"/>
  <c r="L232" i="1"/>
  <c r="L231" i="1"/>
  <c r="L230" i="1"/>
  <c r="L229" i="1"/>
  <c r="L228" i="1"/>
  <c r="L227" i="1"/>
  <c r="L226" i="1"/>
  <c r="L225" i="1"/>
  <c r="L224" i="1"/>
  <c r="L223" i="1"/>
  <c r="L222" i="1"/>
  <c r="L221" i="1"/>
  <c r="L220" i="1"/>
  <c r="L219" i="1"/>
  <c r="L218" i="1"/>
  <c r="L217" i="1"/>
  <c r="L216" i="1"/>
  <c r="L215" i="1"/>
  <c r="L214" i="1"/>
  <c r="L213" i="1"/>
  <c r="L212" i="1"/>
  <c r="L211" i="1"/>
  <c r="L210" i="1"/>
  <c r="L209" i="1"/>
  <c r="L208" i="1"/>
  <c r="L207" i="1"/>
  <c r="L206" i="1"/>
  <c r="L205" i="1"/>
  <c r="L204" i="1"/>
  <c r="L203" i="1"/>
  <c r="L202" i="1"/>
  <c r="L201" i="1"/>
  <c r="L200" i="1"/>
  <c r="L199" i="1"/>
  <c r="L198" i="1"/>
  <c r="L197" i="1"/>
  <c r="L196" i="1"/>
  <c r="L195" i="1"/>
  <c r="L194" i="1"/>
  <c r="L193" i="1"/>
  <c r="L192" i="1"/>
  <c r="L191" i="1"/>
  <c r="L190" i="1"/>
  <c r="L189" i="1"/>
  <c r="L188" i="1"/>
  <c r="L187" i="1"/>
  <c r="L186" i="1"/>
  <c r="L185" i="1"/>
  <c r="L184" i="1"/>
  <c r="L183" i="1"/>
  <c r="L182" i="1"/>
  <c r="L181" i="1"/>
  <c r="L180" i="1"/>
  <c r="L179" i="1"/>
  <c r="L178" i="1"/>
  <c r="L177" i="1"/>
  <c r="L176" i="1"/>
  <c r="L175" i="1"/>
  <c r="L174" i="1"/>
  <c r="L173" i="1"/>
  <c r="L172" i="1"/>
  <c r="L171" i="1"/>
  <c r="L170" i="1"/>
  <c r="L169" i="1"/>
  <c r="L168" i="1"/>
  <c r="L167" i="1"/>
  <c r="L166" i="1"/>
  <c r="L165" i="1"/>
  <c r="L164" i="1"/>
  <c r="L162" i="1"/>
  <c r="L161" i="1"/>
  <c r="L160" i="1"/>
  <c r="L159" i="1"/>
  <c r="L158" i="1"/>
  <c r="L156" i="1"/>
  <c r="L154" i="1"/>
  <c r="L153" i="1"/>
  <c r="L152" i="1"/>
  <c r="L151" i="1"/>
  <c r="L150" i="1"/>
  <c r="L149" i="1"/>
  <c r="L148" i="1"/>
  <c r="L147" i="1"/>
  <c r="L146" i="1"/>
  <c r="L145" i="1"/>
  <c r="L144" i="1"/>
  <c r="L143" i="1"/>
  <c r="L141" i="1"/>
  <c r="L140" i="1"/>
  <c r="L139" i="1"/>
  <c r="L138" i="1"/>
  <c r="L137" i="1"/>
  <c r="L135" i="1"/>
  <c r="L134" i="1"/>
  <c r="L133" i="1"/>
  <c r="L132" i="1"/>
  <c r="L131" i="1"/>
  <c r="L130" i="1"/>
  <c r="L129" i="1"/>
  <c r="L128" i="1"/>
  <c r="L126" i="1"/>
  <c r="L125" i="1"/>
  <c r="L124" i="1"/>
  <c r="L123" i="1"/>
  <c r="L122" i="1"/>
  <c r="L120" i="1"/>
  <c r="L119" i="1"/>
  <c r="L118" i="1"/>
  <c r="L117" i="1"/>
  <c r="L116" i="1"/>
  <c r="L115" i="1"/>
  <c r="L114" i="1"/>
  <c r="L113" i="1"/>
  <c r="L111" i="1"/>
  <c r="L110" i="1"/>
  <c r="L109" i="1"/>
  <c r="L108" i="1"/>
  <c r="L107" i="1"/>
  <c r="L106" i="1"/>
  <c r="L105" i="1"/>
  <c r="L104" i="1"/>
  <c r="L103" i="1"/>
  <c r="L102" i="1"/>
  <c r="L101" i="1"/>
  <c r="L100" i="1"/>
  <c r="L99" i="1"/>
  <c r="L98" i="1"/>
  <c r="L97" i="1"/>
  <c r="L96" i="1"/>
  <c r="L94" i="1"/>
  <c r="L93" i="1"/>
  <c r="L92" i="1"/>
  <c r="L86" i="1"/>
  <c r="L85" i="1"/>
  <c r="L84" i="1"/>
  <c r="L83" i="1"/>
  <c r="L82" i="1"/>
  <c r="L81" i="1"/>
  <c r="L80" i="1"/>
  <c r="L79" i="1"/>
  <c r="L78" i="1"/>
  <c r="L77" i="1"/>
  <c r="L76" i="1"/>
  <c r="L75" i="1"/>
  <c r="L74" i="1"/>
  <c r="L73" i="1"/>
  <c r="L72" i="1"/>
  <c r="L71" i="1"/>
  <c r="L70" i="1"/>
  <c r="L69" i="1"/>
  <c r="L68" i="1"/>
  <c r="L67" i="1"/>
  <c r="L66" i="1"/>
  <c r="L65" i="1"/>
  <c r="L63" i="1"/>
  <c r="L62" i="1"/>
  <c r="L61" i="1"/>
  <c r="L60" i="1"/>
  <c r="L58" i="1"/>
  <c r="L57" i="1"/>
  <c r="L56" i="1"/>
  <c r="L55" i="1"/>
  <c r="L54" i="1"/>
  <c r="L53" i="1"/>
  <c r="L52" i="1"/>
  <c r="L51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K194" i="1" l="1"/>
  <c r="K195" i="1"/>
  <c r="K196" i="1"/>
  <c r="L157" i="1" l="1"/>
  <c r="L112" i="1"/>
  <c r="K278" i="1"/>
  <c r="K267" i="1"/>
  <c r="K266" i="1"/>
  <c r="K251" i="1"/>
  <c r="K300" i="1" l="1"/>
  <c r="K296" i="1"/>
  <c r="K294" i="1"/>
  <c r="K292" i="1"/>
  <c r="K286" i="1"/>
  <c r="K283" i="1"/>
  <c r="K281" i="1"/>
  <c r="K280" i="1"/>
  <c r="K199" i="1"/>
  <c r="K207" i="1"/>
  <c r="K212" i="1"/>
  <c r="K182" i="1"/>
  <c r="K184" i="1"/>
  <c r="K426" i="1"/>
  <c r="K402" i="1"/>
  <c r="K378" i="1"/>
  <c r="K372" i="1"/>
  <c r="K364" i="1"/>
  <c r="K346" i="1"/>
  <c r="K342" i="1"/>
  <c r="K341" i="1"/>
  <c r="K339" i="1"/>
  <c r="K338" i="1"/>
  <c r="K337" i="1"/>
  <c r="K308" i="1"/>
  <c r="K307" i="1"/>
  <c r="K302" i="1"/>
  <c r="K249" i="1"/>
  <c r="K248" i="1"/>
  <c r="K245" i="1"/>
  <c r="K243" i="1"/>
  <c r="K241" i="1"/>
  <c r="K240" i="1"/>
  <c r="K222" i="1"/>
  <c r="K221" i="1"/>
  <c r="K220" i="1"/>
  <c r="K219" i="1"/>
  <c r="K209" i="1"/>
  <c r="K208" i="1"/>
  <c r="K210" i="1"/>
  <c r="K197" i="1"/>
  <c r="K193" i="1"/>
  <c r="K192" i="1"/>
  <c r="K191" i="1"/>
  <c r="K187" i="1"/>
  <c r="K186" i="1"/>
  <c r="K183" i="1"/>
  <c r="K181" i="1"/>
  <c r="K172" i="1"/>
  <c r="K170" i="1"/>
  <c r="K169" i="1"/>
  <c r="K157" i="1"/>
  <c r="K151" i="1"/>
  <c r="K150" i="1"/>
  <c r="K144" i="1"/>
  <c r="K141" i="1"/>
  <c r="K135" i="1"/>
  <c r="K129" i="1"/>
  <c r="K126" i="1"/>
  <c r="K120" i="1"/>
  <c r="K114" i="1"/>
  <c r="K112" i="1"/>
  <c r="K111" i="1"/>
  <c r="K106" i="1"/>
  <c r="K105" i="1"/>
  <c r="K99" i="1"/>
  <c r="K102" i="1"/>
  <c r="K101" i="1"/>
  <c r="K100" i="1"/>
  <c r="K96" i="1"/>
  <c r="K94" i="1"/>
  <c r="K93" i="1"/>
  <c r="K92" i="1"/>
  <c r="K86" i="1"/>
  <c r="K84" i="1"/>
  <c r="K83" i="1"/>
  <c r="K78" i="1"/>
  <c r="K77" i="1"/>
  <c r="K74" i="1"/>
  <c r="K73" i="1"/>
  <c r="K72" i="1"/>
  <c r="K71" i="1"/>
  <c r="K70" i="1"/>
  <c r="K69" i="1"/>
  <c r="K68" i="1"/>
  <c r="K67" i="1"/>
  <c r="K66" i="1"/>
  <c r="K65" i="1"/>
  <c r="K58" i="1"/>
  <c r="K57" i="1"/>
  <c r="K56" i="1"/>
  <c r="K54" i="1"/>
  <c r="K53" i="1"/>
  <c r="K52" i="1"/>
  <c r="K51" i="1"/>
  <c r="K50" i="1"/>
  <c r="K49" i="1"/>
  <c r="K43" i="1"/>
  <c r="K41" i="1"/>
  <c r="K40" i="1"/>
  <c r="K34" i="1"/>
  <c r="K28" i="1"/>
  <c r="K26" i="1"/>
  <c r="K25" i="1"/>
  <c r="K20" i="1"/>
  <c r="K247" i="1" l="1"/>
  <c r="K164" i="1"/>
  <c r="K347" i="1"/>
  <c r="K424" i="1" l="1"/>
  <c r="K396" i="1" l="1"/>
  <c r="K395" i="1" l="1"/>
  <c r="I367" i="1"/>
  <c r="I366" i="1"/>
  <c r="K370" i="1" l="1"/>
  <c r="K369" i="1" l="1"/>
  <c r="L64" i="1" l="1"/>
  <c r="K64" i="1"/>
  <c r="L59" i="1" l="1"/>
  <c r="K59" i="1"/>
  <c r="L121" i="1" l="1"/>
  <c r="K121" i="1"/>
  <c r="L127" i="1" l="1"/>
  <c r="K127" i="1"/>
  <c r="L136" i="1"/>
  <c r="K136" i="1"/>
  <c r="L155" i="1" l="1"/>
  <c r="K155" i="1"/>
  <c r="L142" i="1"/>
  <c r="K142" i="1"/>
</calcChain>
</file>

<file path=xl/sharedStrings.xml><?xml version="1.0" encoding="utf-8"?>
<sst xmlns="http://schemas.openxmlformats.org/spreadsheetml/2006/main" count="2061" uniqueCount="703">
  <si>
    <t>к приказу Минэнерго России</t>
  </si>
  <si>
    <t>Инвестиционная программа</t>
  </si>
  <si>
    <t>полное наименование субъекта электроэнергетики</t>
  </si>
  <si>
    <t xml:space="preserve">Субъект Российской Федерации: </t>
  </si>
  <si>
    <t>Нижегородская область</t>
  </si>
  <si>
    <t xml:space="preserve">Год раскрытия (предоставления) информации: </t>
  </si>
  <si>
    <t xml:space="preserve"> год</t>
  </si>
  <si>
    <t>Утвержденные плановые значения показателей приведены в соответствии</t>
  </si>
  <si>
    <t>с</t>
  </si>
  <si>
    <t>реквизиты решения органа исполнительной власти, утвердившего инвестиционную программу</t>
  </si>
  <si>
    <t>1. Финансово-экономическая модель деятельности субъекта электроэнергетики</t>
  </si>
  <si>
    <t>№ п/п</t>
  </si>
  <si>
    <t>Показатель</t>
  </si>
  <si>
    <t>Ед. изм.</t>
  </si>
  <si>
    <t>Факт</t>
  </si>
  <si>
    <t>БЮДЖЕТ ДОХОДОВ И РАСХОДОВ</t>
  </si>
  <si>
    <t>I</t>
  </si>
  <si>
    <t>Выручка от реализации товаров (работ, услуг) всего, в том числе *:</t>
  </si>
  <si>
    <t>млн рублей</t>
  </si>
  <si>
    <t>1.1</t>
  </si>
  <si>
    <t>Производство и поставка электрической энергии и мощности всего, в том числе:</t>
  </si>
  <si>
    <t>-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</si>
  <si>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</si>
  <si>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</si>
  <si>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</si>
  <si>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</si>
  <si>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</si>
  <si>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</si>
  <si>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</si>
  <si>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</si>
  <si>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</si>
  <si>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</si>
  <si>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</si>
  <si>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</si>
  <si>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</si>
  <si>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</si>
  <si>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</si>
  <si>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</si>
  <si>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</si>
  <si>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</si>
  <si>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</si>
  <si>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</si>
  <si>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</si>
  <si>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в части управления технологическими режимами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</si>
  <si>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</si>
  <si>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</si>
  <si>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</si>
  <si>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</si>
  <si>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</si>
  <si>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</si>
  <si>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</si>
  <si>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</si>
  <si>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</si>
  <si>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</si>
  <si>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2.2.</t>
  </si>
  <si>
    <t>2.3</t>
  </si>
  <si>
    <t>2.4</t>
  </si>
  <si>
    <t>2.5</t>
  </si>
  <si>
    <t>2.6</t>
  </si>
  <si>
    <t>2.7</t>
  </si>
  <si>
    <t>2.8.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</si>
  <si>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</si>
  <si>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</si>
  <si>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</si>
  <si>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</si>
  <si>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</si>
  <si>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</si>
  <si>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</si>
  <si>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</si>
  <si>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</si>
  <si>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</si>
  <si>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</si>
  <si>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</si>
  <si>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</si>
  <si>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</si>
  <si>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</si>
  <si>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</si>
  <si>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</si>
  <si>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</si>
  <si>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</si>
  <si>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</si>
  <si>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</si>
  <si>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</si>
  <si>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</si>
  <si>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</si>
  <si>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</si>
  <si>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</si>
  <si>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 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</si>
  <si>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</si>
  <si>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</si>
  <si>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</si>
  <si>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</si>
  <si>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</si>
  <si>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</si>
  <si>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</si>
  <si>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</si>
  <si>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</si>
  <si>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</si>
  <si>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</si>
  <si>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</si>
  <si>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</si>
  <si>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</si>
  <si>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</si>
  <si>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</si>
  <si>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</si>
  <si>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</si>
  <si>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</si>
  <si>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</si>
  <si>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</si>
  <si>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</si>
  <si>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</si>
  <si>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</si>
  <si>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</si>
  <si>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</si>
  <si>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</si>
  <si>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</si>
  <si>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</si>
  <si>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</si>
  <si>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</si>
  <si>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</si>
  <si>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</si>
  <si>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</si>
  <si>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</si>
  <si>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</si>
  <si>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</si>
  <si>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</si>
  <si>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</si>
  <si>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</si>
  <si>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</si>
  <si>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</si>
  <si>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</si>
  <si>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</si>
  <si>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</si>
  <si>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4.1 -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</si>
  <si>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</si>
  <si>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</si>
  <si>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</si>
  <si>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</si>
  <si>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</si>
  <si>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</si>
  <si>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</si>
  <si>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</si>
  <si>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</si>
  <si>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</si>
  <si>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</si>
  <si>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</si>
  <si>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</si>
  <si>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</si>
  <si>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</si>
  <si>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</si>
  <si>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</si>
  <si>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</si>
  <si>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</si>
  <si>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</si>
  <si>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</si>
  <si>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</si>
  <si>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</si>
  <si>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</si>
  <si>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</si>
  <si>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</si>
  <si>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</si>
  <si>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</si>
  <si>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</si>
  <si>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</si>
  <si>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</si>
  <si>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</si>
  <si>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</si>
  <si>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</si>
  <si>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</si>
  <si>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</si>
  <si>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</si>
  <si>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</si>
  <si>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</si>
  <si>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</si>
  <si>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</si>
  <si>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</si>
  <si>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</si>
  <si>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</si>
  <si>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</si>
  <si>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</si>
  <si>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</si>
  <si>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</si>
  <si>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</si>
  <si>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</si>
  <si>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</si>
  <si>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</si>
  <si>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</si>
  <si>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</si>
  <si>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</si>
  <si>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</si>
  <si>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</si>
  <si>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</si>
  <si>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</si>
  <si>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</si>
  <si>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</si>
  <si>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</si>
  <si>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</si>
  <si>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</si>
  <si>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</si>
  <si>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</si>
  <si>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</si>
  <si>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</si>
  <si>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</si>
  <si>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</si>
  <si>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</si>
  <si>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</si>
  <si>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</si>
  <si>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</si>
  <si>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</si>
  <si>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</si>
  <si>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</si>
  <si>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</si>
  <si>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</si>
  <si>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</si>
  <si>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</si>
  <si>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</si>
  <si>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</si>
  <si>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</si>
  <si>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</si>
  <si>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</si>
  <si>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</si>
  <si>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</si>
  <si>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</si>
  <si>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</si>
  <si>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 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</si>
  <si>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</si>
  <si>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</si>
  <si>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</si>
  <si>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</si>
  <si>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</si>
  <si>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</si>
  <si>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</si>
  <si>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</si>
  <si>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</si>
  <si>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</si>
  <si>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</si>
  <si>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</si>
  <si>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</si>
  <si>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</si>
  <si>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</si>
  <si>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</si>
  <si>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</si>
  <si>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</si>
  <si>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</si>
  <si>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</si>
  <si>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</si>
  <si>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</si>
  <si>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</si>
  <si>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</si>
  <si>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</si>
  <si>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</si>
  <si>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</si>
  <si>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</si>
  <si>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</si>
  <si>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</si>
  <si>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</si>
  <si>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</si>
  <si>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</si>
  <si>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</si>
  <si>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</si>
  <si>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</si>
  <si>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</si>
  <si>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</si>
  <si>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</si>
  <si>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</si>
  <si>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</si>
  <si>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</si>
  <si>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</si>
  <si>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</si>
  <si>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</si>
  <si>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</si>
  <si>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</si>
  <si>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</si>
  <si>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</si>
  <si>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</si>
  <si>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</si>
  <si>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</si>
  <si>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</si>
  <si>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</si>
  <si>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</si>
  <si>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</si>
  <si>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</si>
  <si>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</si>
  <si>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</si>
  <si>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</si>
  <si>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</si>
  <si>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</si>
  <si>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</si>
  <si>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</si>
  <si>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</si>
  <si>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</si>
  <si>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</si>
  <si>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</si>
  <si>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</si>
  <si>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</si>
  <si>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</si>
  <si>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</si>
  <si>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</si>
  <si>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>Поступления по заключенным инвестиционным соглашениям, в том числе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</si>
  <si>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</si>
  <si>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</si>
  <si>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</si>
  <si>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</si>
  <si>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</si>
  <si>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</si>
  <si>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</si>
  <si>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</si>
  <si>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</si>
  <si>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</si>
  <si>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</si>
  <si>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</si>
  <si>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</si>
  <si>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</si>
  <si>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</si>
  <si>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</si>
  <si>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</si>
  <si>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</si>
  <si>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</si>
  <si>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</si>
  <si>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</si>
  <si>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</si>
  <si>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</si>
  <si>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</si>
  <si>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</si>
  <si>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</si>
  <si>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</si>
  <si>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</si>
  <si>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</si>
  <si>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</si>
  <si>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</si>
  <si>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</si>
  <si>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</si>
  <si>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</si>
  <si>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</si>
  <si>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</si>
  <si>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</si>
  <si>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</si>
  <si>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</si>
  <si>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</si>
  <si>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</si>
  <si>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</si>
  <si>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</si>
  <si>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</si>
  <si>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 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</si>
  <si>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</si>
  <si>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</si>
  <si>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</si>
  <si>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</si>
  <si>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</si>
  <si>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</si>
  <si>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</si>
  <si>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</si>
  <si>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</si>
  <si>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</si>
  <si>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</si>
  <si>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</si>
  <si>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</si>
  <si>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</si>
  <si>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</si>
  <si>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</si>
  <si>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</si>
  <si>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</si>
  <si>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</si>
  <si>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</si>
  <si>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</si>
  <si>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</si>
  <si>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</si>
  <si>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 - строка XI) всего, в том числе:</t>
  </si>
  <si>
    <t>XVII</t>
  </si>
  <si>
    <t>Сальдо денежных средств по инвестиционным операциям всего (строка XII - строка XIII), всего, в том числе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</si>
  <si>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</si>
  <si>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</si>
  <si>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</si>
  <si>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</si>
  <si>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</si>
  <si>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 - 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</si>
  <si>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</si>
  <si>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</si>
  <si>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</si>
  <si>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</si>
  <si>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</si>
  <si>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</si>
  <si>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</si>
  <si>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 + строка XVII + строка XVIII + 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</si>
  <si>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</si>
  <si>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</si>
  <si>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</si>
  <si>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</si>
  <si>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</si>
  <si>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</si>
  <si>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</si>
  <si>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</si>
  <si>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>производство и поставка электрической энергии и мощности всего, в том числе:</t>
  </si>
  <si>
    <t>23.1.1.а</t>
  </si>
  <si>
    <t>из нее просроченная</t>
  </si>
  <si>
    <t>23.1.1.1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</si>
  <si>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</si>
  <si>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</si>
  <si>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</si>
  <si>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</si>
  <si>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</si>
  <si>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</si>
  <si>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</si>
  <si>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</si>
  <si>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</si>
  <si>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</si>
  <si>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</si>
  <si>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</si>
  <si>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</si>
  <si>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</si>
  <si>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</si>
  <si>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</si>
  <si>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</si>
  <si>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</si>
  <si>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</si>
  <si>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</si>
  <si>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</si>
  <si>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</si>
  <si>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</si>
  <si>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</si>
  <si>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
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</si>
  <si>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</si>
  <si>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</si>
  <si>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</si>
  <si>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</si>
  <si>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</si>
  <si>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</si>
  <si>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</si>
  <si>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</si>
  <si>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</si>
  <si>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</si>
  <si>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</si>
  <si>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</si>
  <si>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</si>
  <si>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</si>
  <si>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</si>
  <si>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</si>
  <si>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</si>
  <si>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</si>
  <si>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</si>
  <si>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</si>
  <si>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</si>
  <si>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</si>
  <si>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</si>
  <si>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</si>
  <si>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</si>
  <si>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</si>
  <si>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</si>
  <si>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</si>
  <si>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</si>
  <si>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</si>
  <si>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</si>
  <si>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</si>
  <si>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</si>
  <si>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</si>
  <si>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</si>
  <si>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</si>
  <si>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>по обязательствам перед поставщиками и подрядчиками по исполнению инвестиционной программы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</si>
  <si>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</si>
  <si>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</si>
  <si>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</si>
  <si>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</si>
  <si>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</si>
  <si>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</si>
  <si>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</si>
  <si>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</si>
  <si>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</si>
  <si>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</si>
  <si>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</si>
  <si>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</si>
  <si>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</si>
  <si>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</si>
  <si>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</si>
  <si>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</si>
  <si>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</si>
  <si>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</si>
  <si>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</si>
  <si>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</si>
  <si>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</si>
  <si>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</si>
  <si>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от реализации тепловой энергии (мощности)</t>
  </si>
  <si>
    <t>от оказания услуг по оперативно-диспетчерскому управлению в электроэнергетике 
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</si>
  <si>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</si>
  <si>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</si>
  <si>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</si>
  <si>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</si>
  <si>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</si>
  <si>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</si>
  <si>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</si>
  <si>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</si>
  <si>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</si>
  <si>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</si>
  <si>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</si>
  <si>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</si>
  <si>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</si>
  <si>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</si>
  <si>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</si>
  <si>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</si>
  <si>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</si>
  <si>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 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</si>
  <si>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</si>
  <si>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</si>
  <si>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</si>
  <si>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</si>
  <si>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</si>
  <si>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</si>
  <si>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 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</si>
  <si>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</si>
  <si>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</si>
  <si>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</si>
  <si>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</si>
  <si>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</si>
  <si>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</si>
  <si>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</si>
  <si>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</si>
  <si>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</si>
  <si>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</si>
  <si>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</si>
  <si>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</si>
  <si>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</si>
  <si>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</si>
  <si>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</si>
  <si>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</si>
  <si>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</si>
  <si>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</si>
  <si>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</si>
  <si>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</si>
  <si>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</si>
  <si>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</si>
  <si>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</si>
  <si>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</si>
  <si>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</si>
  <si>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</si>
  <si>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</si>
  <si>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</si>
  <si>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 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</si>
  <si>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</si>
  <si>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</si>
  <si>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</si>
  <si>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</si>
  <si>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</si>
  <si>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</si>
  <si>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</si>
  <si>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</si>
  <si>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1.3 - 
строка 2.2.1 - строка 2.2.2 - 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</si>
  <si>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</si>
  <si>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</si>
  <si>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</si>
  <si>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</si>
  <si>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</si>
  <si>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</si>
  <si>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</si>
  <si>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</si>
  <si>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</si>
  <si>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</si>
  <si>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</si>
  <si>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</si>
  <si>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</si>
  <si>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</si>
  <si>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</si>
  <si>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</si>
  <si>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</si>
  <si>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</si>
  <si>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</si>
  <si>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</si>
  <si>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</si>
  <si>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</si>
  <si>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</si>
  <si>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
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</si>
  <si>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</si>
  <si>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</si>
  <si>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</si>
  <si>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всего, в том числе</t>
  </si>
  <si>
    <t>27.3.1</t>
  </si>
  <si>
    <t>27.3.2</t>
  </si>
  <si>
    <t>XXVIII</t>
  </si>
  <si>
    <t>Среднесписочная численность работников</t>
  </si>
  <si>
    <t>чел.</t>
  </si>
  <si>
    <t>2. Источники финансирования инвестиционной программы субъекта электроэнергетики</t>
  </si>
  <si>
    <t>Источники финансирования инвестиционной программы всего (строка I + строка II) всего,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</si>
  <si>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</si>
  <si>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</si>
  <si>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</si>
  <si>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</si>
  <si>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</si>
  <si>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</si>
  <si>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</si>
  <si>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</si>
  <si>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</si>
  <si>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</si>
  <si>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</si>
  <si>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</si>
  <si>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</si>
  <si>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</si>
  <si>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</si>
  <si>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</si>
  <si>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</si>
  <si>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</si>
  <si>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</si>
  <si>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>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</si>
  <si>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</si>
  <si>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</si>
  <si>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</si>
  <si>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</si>
  <si>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</si>
  <si>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</si>
  <si>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</si>
  <si>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</si>
  <si>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</si>
  <si>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</si>
  <si>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всего,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</si>
  <si>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</si>
  <si>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</si>
  <si>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</si>
  <si>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</si>
  <si>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</si>
  <si>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</si>
  <si>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</si>
  <si>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</si>
  <si>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</si>
  <si>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</si>
  <si>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</si>
  <si>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</si>
  <si>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</si>
  <si>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</si>
  <si>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</si>
  <si>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</si>
  <si>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</si>
  <si>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</si>
  <si>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оказание услуг по оперативно-диспетчерскому управлению в электроэнергетике всего, в том числе: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</si>
  <si>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</si>
  <si>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</si>
  <si>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</si>
  <si>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</si>
  <si>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</si>
  <si>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</si>
  <si>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</si>
  <si>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</si>
  <si>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</si>
  <si>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</si>
  <si>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</si>
  <si>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</si>
  <si>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</si>
  <si>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</si>
  <si>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</si>
  <si>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</si>
  <si>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</si>
  <si>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 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</si>
  <si>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</si>
  <si>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</si>
  <si>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</si>
  <si>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</si>
  <si>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</si>
  <si>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</si>
  <si>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</si>
  <si>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2.2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</si>
  <si>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</si>
  <si>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</si>
  <si>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</si>
  <si>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</si>
  <si>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</si>
  <si>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</si>
  <si>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</si>
  <si>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</si>
  <si>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</si>
  <si>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</si>
  <si>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</si>
  <si>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</si>
  <si>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
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</si>
  <si>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</si>
  <si>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</si>
  <si>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</si>
  <si>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</si>
  <si>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</si>
  <si>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</si>
  <si>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</si>
  <si>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</si>
  <si>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_____Примечание:</t>
  </si>
  <si>
    <t>_____*_В строках, содержащих слова "всего, в том числе" указывается сумма нижерасположенных строк соответствующего раздела (подраздела).</t>
  </si>
  <si>
    <t>_____**_Строка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заполняется.</t>
  </si>
  <si>
    <t>_____***_Указывается на основании заключенных договоров на оказание услуг по передаче электрической энергии.</t>
  </si>
  <si>
    <t>_____****_Указываются денежные средства в виде положительного сальдо от налога на добавленную стоимость к уплате и налога на добавленную стоимость к возврату, рассчитанные с учетом налогового вычета, в том числе связанного с капитальными вложениями.</t>
  </si>
  <si>
    <t>_____*****_Указывается суммарно стоимость оказанных субъекту электроэнергетики услуг:</t>
  </si>
  <si>
    <t>_____по оперативно-диспетчерскому управлению в электроэнергетике;</t>
  </si>
  <si>
    <t>_____по организации оптовой торговли электрической энергией, мощностью и иными допущенными к обращению на оптовом рынке товарами и услугами;</t>
  </si>
  <si>
    <t>_____по расчету требований и обязательств участников оптового рынка.</t>
  </si>
  <si>
    <t>Приложение № 20</t>
  </si>
  <si>
    <t>от "25" апреля 2018 № 320</t>
  </si>
  <si>
    <t xml:space="preserve">План </t>
  </si>
  <si>
    <t>Форма 20. Отчет об исполнении финансового плана субъекта электроэнергетики (квартальный)</t>
  </si>
  <si>
    <t>Отклонение от плановых значений по итогам отчетного периода</t>
  </si>
  <si>
    <t>в ед. измерений</t>
  </si>
  <si>
    <t>в процентах, %</t>
  </si>
  <si>
    <t>Причины отклонений</t>
  </si>
  <si>
    <t>34,108</t>
  </si>
  <si>
    <t>23.3.3</t>
  </si>
  <si>
    <t>Акционерного общества "Энергосетевая Компания"</t>
  </si>
  <si>
    <t>Генеральный директор АО "Энергосетевая Компания"</t>
  </si>
  <si>
    <t>Д.А. Недоростков</t>
  </si>
  <si>
    <t>2024</t>
  </si>
  <si>
    <t>Приказом Министерства энергетики и жилищно-коммунального хозяйства Нижегородской области от 01.12.2023г. №329-551/23П/од</t>
  </si>
  <si>
    <t xml:space="preserve">Отчетный 2024 год </t>
  </si>
  <si>
    <t>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</si>
</sst>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#,##0.00;\-#,##0.00;&quot;-&quot;"/>
    <numFmt numFmtId="166" formatCode="#,##0.00_ ;\-#,##0.00\ "/>
  </numFmts>
  <fonts count="18" x14ac:knownFonts="1">
    <font>
      <sz val="11"/>
      <color theme="1"/>
      <name val="Calibri"/>
      <family val="2"/>
      <charset val="204"/>
      <scheme val="minor"/>
    </font>
    <font>
      <sz val="7"/>
      <name val="Times New Roman"/>
      <family val="1"/>
      <charset val="204"/>
    </font>
    <font>
      <sz val="5.75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7"/>
      <name val="Times New Roman"/>
      <family val="1"/>
      <charset val="204"/>
    </font>
    <font>
      <sz val="5.5"/>
      <name val="Times New Roman"/>
      <family val="1"/>
      <charset val="204"/>
    </font>
    <font>
      <sz val="8"/>
      <name val="Times New Roman"/>
      <family val="1"/>
      <charset val="204"/>
    </font>
    <font>
      <b/>
      <sz val="5.75"/>
      <name val="Times New Roman"/>
      <family val="1"/>
      <charset val="204"/>
    </font>
    <font>
      <i/>
      <sz val="5.75"/>
      <name val="Times New Roman"/>
      <family val="1"/>
      <charset val="204"/>
    </font>
    <font>
      <sz val="5.85"/>
      <name val="Times New Roman"/>
      <family val="1"/>
      <charset val="204"/>
    </font>
    <font>
      <i/>
      <sz val="5.85"/>
      <name val="Times New Roman"/>
      <family val="1"/>
      <charset val="204"/>
    </font>
    <font>
      <sz val="6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name val="Times New Roman"/>
      <family val="1"/>
      <charset val="204"/>
    </font>
    <font>
      <sz val="6"/>
      <color theme="1"/>
      <name val="Times New Roman"/>
      <family val="1"/>
      <charset val="204"/>
    </font>
    <font>
      <b/>
      <sz val="6"/>
      <name val="Times New Roman"/>
      <family val="1"/>
      <charset val="204"/>
    </font>
    <font>
      <i/>
      <sz val="6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3" fillId="0" borderId="0"/>
    <xf numFmtId="9" fontId="17" fillId="0" borderId="0" applyFont="0" applyFill="0" applyBorder="0" applyAlignment="0" applyProtection="0"/>
    <xf numFmtId="0" fontId="17" fillId="0" borderId="0"/>
  </cellStyleXfs>
  <cellXfs count="216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right"/>
    </xf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3" fillId="2" borderId="0" xfId="0" applyFont="1" applyFill="1"/>
    <xf numFmtId="0" fontId="1" fillId="2" borderId="0" xfId="0" applyFont="1" applyFill="1" applyAlignment="1">
      <alignment horizontal="left"/>
    </xf>
    <xf numFmtId="49" fontId="1" fillId="2" borderId="1" xfId="0" applyNumberFormat="1" applyFont="1" applyFill="1" applyBorder="1" applyAlignment="1">
      <alignment horizontal="center"/>
    </xf>
    <xf numFmtId="49" fontId="4" fillId="2" borderId="1" xfId="0" applyNumberFormat="1" applyFont="1" applyFill="1" applyBorder="1"/>
    <xf numFmtId="0" fontId="5" fillId="2" borderId="0" xfId="0" applyFont="1" applyFill="1" applyAlignment="1">
      <alignment horizontal="left" vertical="top"/>
    </xf>
    <xf numFmtId="0" fontId="6" fillId="2" borderId="0" xfId="0" applyFont="1" applyFill="1" applyAlignment="1">
      <alignment vertical="center"/>
    </xf>
    <xf numFmtId="0" fontId="7" fillId="2" borderId="0" xfId="0" applyFont="1" applyFill="1"/>
    <xf numFmtId="0" fontId="8" fillId="2" borderId="0" xfId="0" applyFont="1" applyFill="1" applyAlignment="1">
      <alignment vertical="top"/>
    </xf>
    <xf numFmtId="0" fontId="2" fillId="2" borderId="0" xfId="0" applyFont="1" applyFill="1" applyAlignment="1">
      <alignment vertical="top"/>
    </xf>
    <xf numFmtId="0" fontId="9" fillId="2" borderId="27" xfId="0" applyFont="1" applyFill="1" applyBorder="1" applyAlignment="1">
      <alignment horizontal="center" vertical="center"/>
    </xf>
    <xf numFmtId="0" fontId="9" fillId="2" borderId="0" xfId="0" applyFont="1" applyFill="1" applyAlignment="1">
      <alignment vertical="center"/>
    </xf>
    <xf numFmtId="0" fontId="9" fillId="2" borderId="18" xfId="0" applyFont="1" applyFill="1" applyBorder="1" applyAlignment="1">
      <alignment horizontal="center" vertical="center"/>
    </xf>
    <xf numFmtId="0" fontId="9" fillId="2" borderId="16" xfId="0" applyFont="1" applyFill="1" applyBorder="1" applyAlignment="1">
      <alignment horizontal="center" vertical="center"/>
    </xf>
    <xf numFmtId="0" fontId="9" fillId="2" borderId="17" xfId="0" applyFont="1" applyFill="1" applyBorder="1" applyAlignment="1">
      <alignment horizontal="center" vertical="center"/>
    </xf>
    <xf numFmtId="164" fontId="9" fillId="2" borderId="17" xfId="0" applyNumberFormat="1" applyFont="1" applyFill="1" applyBorder="1" applyAlignment="1">
      <alignment horizontal="center" vertical="center"/>
    </xf>
    <xf numFmtId="164" fontId="9" fillId="2" borderId="16" xfId="0" applyNumberFormat="1" applyFont="1" applyFill="1" applyBorder="1" applyAlignment="1">
      <alignment horizontal="center" vertical="center"/>
    </xf>
    <xf numFmtId="0" fontId="9" fillId="2" borderId="23" xfId="0" applyFont="1" applyFill="1" applyBorder="1" applyAlignment="1">
      <alignment horizontal="center" vertical="center"/>
    </xf>
    <xf numFmtId="0" fontId="9" fillId="2" borderId="15" xfId="0" applyFont="1" applyFill="1" applyBorder="1" applyAlignment="1">
      <alignment horizontal="center" vertical="center"/>
    </xf>
    <xf numFmtId="0" fontId="9" fillId="2" borderId="24" xfId="0" applyFont="1" applyFill="1" applyBorder="1" applyAlignment="1">
      <alignment horizontal="center" vertical="center"/>
    </xf>
    <xf numFmtId="0" fontId="9" fillId="2" borderId="0" xfId="0" applyFont="1" applyFill="1" applyAlignment="1">
      <alignment vertical="top"/>
    </xf>
    <xf numFmtId="0" fontId="9" fillId="2" borderId="35" xfId="0" applyFont="1" applyFill="1" applyBorder="1" applyAlignment="1">
      <alignment horizontal="center" vertical="center"/>
    </xf>
    <xf numFmtId="164" fontId="9" fillId="2" borderId="18" xfId="0" applyNumberFormat="1" applyFont="1" applyFill="1" applyBorder="1" applyAlignment="1">
      <alignment horizontal="center" vertical="center"/>
    </xf>
    <xf numFmtId="2" fontId="9" fillId="2" borderId="17" xfId="0" applyNumberFormat="1" applyFont="1" applyFill="1" applyBorder="1" applyAlignment="1">
      <alignment horizontal="center" vertical="center"/>
    </xf>
    <xf numFmtId="2" fontId="9" fillId="2" borderId="18" xfId="0" applyNumberFormat="1" applyFont="1" applyFill="1" applyBorder="1" applyAlignment="1">
      <alignment horizontal="center" vertical="center"/>
    </xf>
    <xf numFmtId="0" fontId="9" fillId="2" borderId="0" xfId="0" applyFont="1" applyFill="1"/>
    <xf numFmtId="0" fontId="10" fillId="2" borderId="23" xfId="0" applyFont="1" applyFill="1" applyBorder="1" applyAlignment="1">
      <alignment horizontal="center" vertical="top"/>
    </xf>
    <xf numFmtId="0" fontId="10" fillId="2" borderId="24" xfId="0" applyFont="1" applyFill="1" applyBorder="1" applyAlignment="1">
      <alignment horizontal="center" vertical="top"/>
    </xf>
    <xf numFmtId="0" fontId="10" fillId="2" borderId="0" xfId="0" applyFont="1" applyFill="1" applyAlignment="1">
      <alignment vertical="top"/>
    </xf>
    <xf numFmtId="164" fontId="9" fillId="2" borderId="15" xfId="0" applyNumberFormat="1" applyFont="1" applyFill="1" applyBorder="1" applyAlignment="1">
      <alignment horizontal="center" vertical="center"/>
    </xf>
    <xf numFmtId="164" fontId="9" fillId="2" borderId="23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left"/>
    </xf>
    <xf numFmtId="0" fontId="11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0" fontId="8" fillId="2" borderId="43" xfId="0" applyFont="1" applyFill="1" applyBorder="1" applyAlignment="1">
      <alignment horizontal="center" vertical="top"/>
    </xf>
    <xf numFmtId="0" fontId="8" fillId="2" borderId="44" xfId="0" applyFont="1" applyFill="1" applyBorder="1" applyAlignment="1">
      <alignment horizontal="center" vertical="top"/>
    </xf>
    <xf numFmtId="0" fontId="7" fillId="2" borderId="24" xfId="0" applyFont="1" applyFill="1" applyBorder="1" applyAlignment="1">
      <alignment horizontal="center" vertical="center" wrapText="1"/>
    </xf>
    <xf numFmtId="164" fontId="9" fillId="2" borderId="27" xfId="0" applyNumberFormat="1" applyFont="1" applyFill="1" applyBorder="1" applyAlignment="1">
      <alignment horizontal="center" vertical="center"/>
    </xf>
    <xf numFmtId="164" fontId="9" fillId="2" borderId="45" xfId="0" applyNumberFormat="1" applyFont="1" applyFill="1" applyBorder="1" applyAlignment="1">
      <alignment horizontal="center" vertical="center"/>
    </xf>
    <xf numFmtId="0" fontId="9" fillId="2" borderId="45" xfId="0" applyFont="1" applyFill="1" applyBorder="1" applyAlignment="1">
      <alignment horizontal="center" vertical="center"/>
    </xf>
    <xf numFmtId="164" fontId="9" fillId="2" borderId="46" xfId="0" applyNumberFormat="1" applyFont="1" applyFill="1" applyBorder="1" applyAlignment="1">
      <alignment horizontal="center" vertical="center"/>
    </xf>
    <xf numFmtId="4" fontId="9" fillId="2" borderId="18" xfId="0" applyNumberFormat="1" applyFont="1" applyFill="1" applyBorder="1" applyAlignment="1">
      <alignment horizontal="center" vertical="center"/>
    </xf>
    <xf numFmtId="0" fontId="12" fillId="2" borderId="0" xfId="0" applyFont="1" applyFill="1"/>
    <xf numFmtId="0" fontId="12" fillId="2" borderId="0" xfId="0" applyFont="1" applyFill="1" applyAlignment="1">
      <alignment horizontal="center"/>
    </xf>
    <xf numFmtId="0" fontId="9" fillId="2" borderId="17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/>
    </xf>
    <xf numFmtId="0" fontId="16" fillId="2" borderId="44" xfId="0" applyFont="1" applyFill="1" applyBorder="1" applyAlignment="1">
      <alignment horizontal="center" vertical="top"/>
    </xf>
    <xf numFmtId="0" fontId="11" fillId="2" borderId="17" xfId="0" applyFont="1" applyFill="1" applyBorder="1" applyAlignment="1">
      <alignment horizontal="center" vertical="center" wrapText="1"/>
    </xf>
    <xf numFmtId="0" fontId="16" fillId="2" borderId="24" xfId="0" applyFont="1" applyFill="1" applyBorder="1" applyAlignment="1">
      <alignment horizontal="center" vertical="top"/>
    </xf>
    <xf numFmtId="0" fontId="15" fillId="2" borderId="0" xfId="0" applyFont="1" applyFill="1" applyAlignment="1">
      <alignment horizontal="center"/>
    </xf>
    <xf numFmtId="9" fontId="9" fillId="2" borderId="9" xfId="2" applyFont="1" applyFill="1" applyBorder="1" applyAlignment="1">
      <alignment horizontal="center" vertical="center"/>
    </xf>
    <xf numFmtId="9" fontId="9" fillId="2" borderId="17" xfId="2" applyFont="1" applyFill="1" applyBorder="1" applyAlignment="1">
      <alignment horizontal="center" vertical="center"/>
    </xf>
    <xf numFmtId="9" fontId="9" fillId="2" borderId="36" xfId="2" applyFont="1" applyFill="1" applyBorder="1" applyAlignment="1">
      <alignment horizontal="center" vertical="center"/>
    </xf>
    <xf numFmtId="164" fontId="9" fillId="2" borderId="35" xfId="0" applyNumberFormat="1" applyFont="1" applyFill="1" applyBorder="1" applyAlignment="1">
      <alignment horizontal="center" vertical="center"/>
    </xf>
    <xf numFmtId="9" fontId="9" fillId="2" borderId="16" xfId="2" applyFont="1" applyFill="1" applyBorder="1" applyAlignment="1">
      <alignment horizontal="center" vertical="center"/>
    </xf>
    <xf numFmtId="9" fontId="9" fillId="2" borderId="49" xfId="2" applyFont="1" applyFill="1" applyBorder="1" applyAlignment="1">
      <alignment horizontal="center" vertical="center"/>
    </xf>
    <xf numFmtId="9" fontId="9" fillId="2" borderId="48" xfId="2" applyFont="1" applyFill="1" applyBorder="1" applyAlignment="1">
      <alignment horizontal="center" vertical="center"/>
    </xf>
    <xf numFmtId="9" fontId="9" fillId="2" borderId="24" xfId="2" applyFont="1" applyFill="1" applyBorder="1" applyAlignment="1">
      <alignment horizontal="center" vertical="center"/>
    </xf>
    <xf numFmtId="164" fontId="9" fillId="2" borderId="53" xfId="0" applyNumberFormat="1" applyFont="1" applyFill="1" applyBorder="1" applyAlignment="1">
      <alignment horizontal="center" vertical="center"/>
    </xf>
    <xf numFmtId="164" fontId="9" fillId="2" borderId="0" xfId="0" applyNumberFormat="1" applyFont="1" applyFill="1" applyAlignment="1">
      <alignment vertical="center"/>
    </xf>
    <xf numFmtId="165" fontId="14" fillId="0" borderId="17" xfId="3" applyNumberFormat="1" applyFont="1" applyBorder="1" applyAlignment="1">
      <alignment horizontal="center" vertical="center" wrapText="1"/>
    </xf>
    <xf numFmtId="165" fontId="14" fillId="0" borderId="36" xfId="3" applyNumberFormat="1" applyFont="1" applyBorder="1" applyAlignment="1">
      <alignment horizontal="center" vertical="center" wrapText="1"/>
    </xf>
    <xf numFmtId="165" fontId="14" fillId="0" borderId="50" xfId="3" applyNumberFormat="1" applyFont="1" applyBorder="1" applyAlignment="1">
      <alignment horizontal="center" vertical="center" wrapText="1"/>
    </xf>
    <xf numFmtId="165" fontId="14" fillId="0" borderId="9" xfId="3" applyNumberFormat="1" applyFont="1" applyBorder="1" applyAlignment="1">
      <alignment horizontal="center" vertical="center" wrapText="1"/>
    </xf>
    <xf numFmtId="165" fontId="14" fillId="0" borderId="51" xfId="3" applyNumberFormat="1" applyFont="1" applyBorder="1" applyAlignment="1">
      <alignment horizontal="center" vertical="center" wrapText="1"/>
    </xf>
    <xf numFmtId="165" fontId="14" fillId="0" borderId="52" xfId="3" applyNumberFormat="1" applyFont="1" applyBorder="1" applyAlignment="1">
      <alignment horizontal="center" vertical="center" wrapText="1"/>
    </xf>
    <xf numFmtId="165" fontId="14" fillId="0" borderId="24" xfId="3" applyNumberFormat="1" applyFont="1" applyBorder="1" applyAlignment="1">
      <alignment horizontal="center" vertical="center" wrapText="1"/>
    </xf>
    <xf numFmtId="165" fontId="14" fillId="0" borderId="31" xfId="3" applyNumberFormat="1" applyFont="1" applyBorder="1" applyAlignment="1">
      <alignment horizontal="center" vertical="center" wrapText="1"/>
    </xf>
    <xf numFmtId="0" fontId="9" fillId="2" borderId="31" xfId="0" applyFont="1" applyFill="1" applyBorder="1" applyAlignment="1">
      <alignment horizontal="center" vertical="center"/>
    </xf>
    <xf numFmtId="9" fontId="9" fillId="2" borderId="17" xfId="0" applyNumberFormat="1" applyFont="1" applyFill="1" applyBorder="1" applyAlignment="1">
      <alignment horizontal="center" vertical="center"/>
    </xf>
    <xf numFmtId="9" fontId="9" fillId="2" borderId="9" xfId="0" applyNumberFormat="1" applyFont="1" applyFill="1" applyBorder="1" applyAlignment="1">
      <alignment horizontal="center" vertical="center"/>
    </xf>
    <xf numFmtId="9" fontId="9" fillId="2" borderId="24" xfId="0" applyNumberFormat="1" applyFont="1" applyFill="1" applyBorder="1" applyAlignment="1">
      <alignment horizontal="center" vertical="center"/>
    </xf>
    <xf numFmtId="165" fontId="14" fillId="0" borderId="13" xfId="3" applyNumberFormat="1" applyFont="1" applyBorder="1" applyAlignment="1">
      <alignment horizontal="center" vertical="center" wrapText="1"/>
    </xf>
    <xf numFmtId="165" fontId="14" fillId="0" borderId="16" xfId="3" applyNumberFormat="1" applyFont="1" applyBorder="1" applyAlignment="1">
      <alignment horizontal="center" vertical="center" wrapText="1"/>
    </xf>
    <xf numFmtId="165" fontId="14" fillId="0" borderId="20" xfId="3" applyNumberFormat="1" applyFont="1" applyBorder="1" applyAlignment="1">
      <alignment horizontal="center" vertical="center" wrapText="1"/>
    </xf>
    <xf numFmtId="166" fontId="9" fillId="2" borderId="0" xfId="0" applyNumberFormat="1" applyFont="1" applyFill="1" applyAlignment="1">
      <alignment vertical="center"/>
    </xf>
    <xf numFmtId="166" fontId="14" fillId="0" borderId="17" xfId="3" applyNumberFormat="1" applyFont="1" applyBorder="1" applyAlignment="1">
      <alignment horizontal="center" vertical="center" wrapText="1"/>
    </xf>
    <xf numFmtId="165" fontId="14" fillId="0" borderId="11" xfId="3" applyNumberFormat="1" applyFont="1" applyBorder="1" applyAlignment="1">
      <alignment horizontal="center" vertical="center" wrapText="1"/>
    </xf>
    <xf numFmtId="0" fontId="9" fillId="2" borderId="23" xfId="0" applyFont="1" applyFill="1" applyBorder="1" applyAlignment="1">
      <alignment horizontal="center" vertical="center" wrapText="1"/>
    </xf>
    <xf numFmtId="4" fontId="9" fillId="2" borderId="0" xfId="0" applyNumberFormat="1" applyFont="1" applyFill="1" applyAlignment="1">
      <alignment vertical="center"/>
    </xf>
    <xf numFmtId="0" fontId="15" fillId="2" borderId="24" xfId="0" applyFont="1" applyFill="1" applyBorder="1" applyAlignment="1">
      <alignment horizontal="center" vertical="center" wrapText="1"/>
    </xf>
    <xf numFmtId="165" fontId="14" fillId="2" borderId="17" xfId="3" applyNumberFormat="1" applyFont="1" applyFill="1" applyBorder="1" applyAlignment="1">
      <alignment horizontal="center" vertical="center" wrapText="1"/>
    </xf>
    <xf numFmtId="165" fontId="14" fillId="2" borderId="36" xfId="3" applyNumberFormat="1" applyFont="1" applyFill="1" applyBorder="1" applyAlignment="1">
      <alignment horizontal="center" vertical="center" wrapText="1"/>
    </xf>
    <xf numFmtId="165" fontId="14" fillId="2" borderId="9" xfId="3" applyNumberFormat="1" applyFont="1" applyFill="1" applyBorder="1" applyAlignment="1">
      <alignment horizontal="center" vertical="center" wrapText="1"/>
    </xf>
    <xf numFmtId="165" fontId="14" fillId="2" borderId="24" xfId="3" applyNumberFormat="1" applyFont="1" applyFill="1" applyBorder="1" applyAlignment="1">
      <alignment horizontal="center" vertical="center" wrapText="1"/>
    </xf>
    <xf numFmtId="165" fontId="14" fillId="2" borderId="31" xfId="3" applyNumberFormat="1" applyFont="1" applyFill="1" applyBorder="1" applyAlignment="1">
      <alignment horizontal="center" vertical="center" wrapText="1"/>
    </xf>
    <xf numFmtId="0" fontId="1" fillId="2" borderId="37" xfId="0" applyFont="1" applyFill="1" applyBorder="1"/>
    <xf numFmtId="0" fontId="1" fillId="2" borderId="38" xfId="0" applyFont="1" applyFill="1" applyBorder="1"/>
    <xf numFmtId="0" fontId="1" fillId="2" borderId="39" xfId="0" applyFont="1" applyFill="1" applyBorder="1"/>
    <xf numFmtId="0" fontId="1" fillId="2" borderId="3" xfId="0" applyFont="1" applyFill="1" applyBorder="1"/>
    <xf numFmtId="0" fontId="1" fillId="2" borderId="54" xfId="0" applyFont="1" applyFill="1" applyBorder="1"/>
    <xf numFmtId="49" fontId="6" fillId="2" borderId="4" xfId="0" applyNumberFormat="1" applyFont="1" applyFill="1" applyBorder="1" applyAlignment="1">
      <alignment vertical="center"/>
    </xf>
    <xf numFmtId="49" fontId="6" fillId="2" borderId="7" xfId="0" applyNumberFormat="1" applyFont="1" applyFill="1" applyBorder="1" applyAlignment="1">
      <alignment vertical="center"/>
    </xf>
    <xf numFmtId="49" fontId="6" fillId="2" borderId="47" xfId="0" applyNumberFormat="1" applyFont="1" applyFill="1" applyBorder="1" applyAlignment="1">
      <alignment vertical="center"/>
    </xf>
    <xf numFmtId="49" fontId="4" fillId="2" borderId="0" xfId="0" applyNumberFormat="1" applyFont="1" applyFill="1" applyAlignment="1">
      <alignment horizontal="left"/>
    </xf>
    <xf numFmtId="0" fontId="9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center"/>
    </xf>
    <xf numFmtId="0" fontId="6" fillId="2" borderId="3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43" xfId="0" applyFont="1" applyFill="1" applyBorder="1" applyAlignment="1">
      <alignment horizontal="center" vertical="center" wrapText="1"/>
    </xf>
    <xf numFmtId="0" fontId="8" fillId="2" borderId="40" xfId="0" applyFont="1" applyFill="1" applyBorder="1" applyAlignment="1">
      <alignment horizontal="center" vertical="top"/>
    </xf>
    <xf numFmtId="0" fontId="8" fillId="2" borderId="41" xfId="0" applyFont="1" applyFill="1" applyBorder="1" applyAlignment="1">
      <alignment horizontal="center" vertical="top"/>
    </xf>
    <xf numFmtId="0" fontId="8" fillId="2" borderId="42" xfId="0" applyFont="1" applyFill="1" applyBorder="1" applyAlignment="1">
      <alignment horizontal="center" vertical="top"/>
    </xf>
    <xf numFmtId="0" fontId="8" fillId="2" borderId="3" xfId="0" applyFont="1" applyFill="1" applyBorder="1" applyAlignment="1">
      <alignment horizontal="center" vertical="top"/>
    </xf>
    <xf numFmtId="0" fontId="5" fillId="2" borderId="2" xfId="0" applyFont="1" applyFill="1" applyBorder="1" applyAlignment="1">
      <alignment horizontal="center" vertical="top"/>
    </xf>
    <xf numFmtId="49" fontId="4" fillId="2" borderId="1" xfId="0" applyNumberFormat="1" applyFont="1" applyFill="1" applyBorder="1" applyAlignment="1">
      <alignment horizontal="center"/>
    </xf>
    <xf numFmtId="0" fontId="5" fillId="2" borderId="0" xfId="0" applyFont="1" applyFill="1" applyAlignment="1">
      <alignment horizontal="center" vertical="top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40" xfId="0" applyFont="1" applyFill="1" applyBorder="1" applyAlignment="1">
      <alignment horizontal="center" vertical="center" wrapText="1"/>
    </xf>
    <xf numFmtId="0" fontId="7" fillId="2" borderId="41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4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49" fontId="9" fillId="2" borderId="28" xfId="0" applyNumberFormat="1" applyFont="1" applyFill="1" applyBorder="1" applyAlignment="1">
      <alignment horizontal="center" vertical="center"/>
    </xf>
    <xf numFmtId="49" fontId="9" fillId="2" borderId="16" xfId="0" applyNumberFormat="1" applyFont="1" applyFill="1" applyBorder="1" applyAlignment="1">
      <alignment horizontal="center" vertical="center"/>
    </xf>
    <xf numFmtId="0" fontId="9" fillId="2" borderId="29" xfId="0" applyFont="1" applyFill="1" applyBorder="1" applyAlignment="1">
      <alignment horizontal="left" vertical="center" wrapText="1" indent="1"/>
    </xf>
    <xf numFmtId="0" fontId="9" fillId="2" borderId="30" xfId="0" applyFont="1" applyFill="1" applyBorder="1" applyAlignment="1">
      <alignment horizontal="left" vertical="center" wrapText="1" indent="1"/>
    </xf>
    <xf numFmtId="0" fontId="9" fillId="2" borderId="16" xfId="0" applyFont="1" applyFill="1" applyBorder="1" applyAlignment="1">
      <alignment horizontal="left" vertical="center" wrapText="1" indent="1"/>
    </xf>
    <xf numFmtId="49" fontId="9" fillId="2" borderId="25" xfId="0" applyNumberFormat="1" applyFont="1" applyFill="1" applyBorder="1" applyAlignment="1">
      <alignment horizontal="center" vertical="center"/>
    </xf>
    <xf numFmtId="49" fontId="9" fillId="2" borderId="11" xfId="0" applyNumberFormat="1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left" vertical="center" wrapText="1"/>
    </xf>
    <xf numFmtId="0" fontId="9" fillId="2" borderId="26" xfId="0" applyFont="1" applyFill="1" applyBorder="1" applyAlignment="1">
      <alignment horizontal="left" vertical="center" wrapText="1"/>
    </xf>
    <xf numFmtId="0" fontId="9" fillId="2" borderId="11" xfId="0" applyFont="1" applyFill="1" applyBorder="1" applyAlignment="1">
      <alignment horizontal="left" vertical="center" wrapText="1"/>
    </xf>
    <xf numFmtId="0" fontId="9" fillId="2" borderId="29" xfId="0" applyFont="1" applyFill="1" applyBorder="1" applyAlignment="1">
      <alignment horizontal="left" vertical="center" wrapText="1" indent="2"/>
    </xf>
    <xf numFmtId="0" fontId="9" fillId="2" borderId="30" xfId="0" applyFont="1" applyFill="1" applyBorder="1" applyAlignment="1">
      <alignment horizontal="left" vertical="center" wrapText="1" indent="2"/>
    </xf>
    <xf numFmtId="0" fontId="9" fillId="2" borderId="16" xfId="0" applyFont="1" applyFill="1" applyBorder="1" applyAlignment="1">
      <alignment horizontal="left" vertical="center" wrapText="1" indent="2"/>
    </xf>
    <xf numFmtId="0" fontId="9" fillId="2" borderId="29" xfId="0" applyFont="1" applyFill="1" applyBorder="1" applyAlignment="1">
      <alignment horizontal="left" vertical="center" wrapText="1"/>
    </xf>
    <xf numFmtId="0" fontId="9" fillId="2" borderId="30" xfId="0" applyFont="1" applyFill="1" applyBorder="1" applyAlignment="1">
      <alignment horizontal="left" vertical="center" wrapText="1"/>
    </xf>
    <xf numFmtId="0" fontId="9" fillId="2" borderId="16" xfId="0" applyFont="1" applyFill="1" applyBorder="1" applyAlignment="1">
      <alignment horizontal="left" vertical="center" wrapText="1"/>
    </xf>
    <xf numFmtId="0" fontId="9" fillId="2" borderId="29" xfId="0" applyFont="1" applyFill="1" applyBorder="1" applyAlignment="1">
      <alignment horizontal="left" vertical="center" wrapText="1" indent="3"/>
    </xf>
    <xf numFmtId="0" fontId="9" fillId="2" borderId="30" xfId="0" applyFont="1" applyFill="1" applyBorder="1" applyAlignment="1">
      <alignment horizontal="left" vertical="center" wrapText="1" indent="3"/>
    </xf>
    <xf numFmtId="0" fontId="9" fillId="2" borderId="16" xfId="0" applyFont="1" applyFill="1" applyBorder="1" applyAlignment="1">
      <alignment horizontal="left" vertical="center" wrapText="1" indent="3"/>
    </xf>
    <xf numFmtId="0" fontId="9" fillId="2" borderId="29" xfId="0" applyFont="1" applyFill="1" applyBorder="1" applyAlignment="1">
      <alignment horizontal="left" vertical="center" wrapText="1" indent="4"/>
    </xf>
    <xf numFmtId="0" fontId="9" fillId="2" borderId="30" xfId="0" applyFont="1" applyFill="1" applyBorder="1" applyAlignment="1">
      <alignment horizontal="left" vertical="center" wrapText="1" indent="4"/>
    </xf>
    <xf numFmtId="0" fontId="9" fillId="2" borderId="16" xfId="0" applyFont="1" applyFill="1" applyBorder="1" applyAlignment="1">
      <alignment horizontal="left" vertical="center" wrapText="1" indent="4"/>
    </xf>
    <xf numFmtId="49" fontId="9" fillId="2" borderId="19" xfId="0" applyNumberFormat="1" applyFont="1" applyFill="1" applyBorder="1" applyAlignment="1">
      <alignment horizontal="center" vertical="center"/>
    </xf>
    <xf numFmtId="49" fontId="9" fillId="2" borderId="20" xfId="0" applyNumberFormat="1" applyFont="1" applyFill="1" applyBorder="1" applyAlignment="1">
      <alignment horizontal="center" vertical="center"/>
    </xf>
    <xf numFmtId="0" fontId="9" fillId="2" borderId="21" xfId="0" applyFont="1" applyFill="1" applyBorder="1" applyAlignment="1">
      <alignment horizontal="left" vertical="center" wrapText="1" indent="1"/>
    </xf>
    <xf numFmtId="0" fontId="9" fillId="2" borderId="22" xfId="0" applyFont="1" applyFill="1" applyBorder="1" applyAlignment="1">
      <alignment horizontal="left" vertical="center" wrapText="1" indent="1"/>
    </xf>
    <xf numFmtId="0" fontId="9" fillId="2" borderId="20" xfId="0" applyFont="1" applyFill="1" applyBorder="1" applyAlignment="1">
      <alignment horizontal="left" vertical="center" wrapText="1" indent="1"/>
    </xf>
    <xf numFmtId="0" fontId="9" fillId="2" borderId="10" xfId="0" applyFont="1" applyFill="1" applyBorder="1" applyAlignment="1">
      <alignment horizontal="left" vertical="center" wrapText="1" indent="1"/>
    </xf>
    <xf numFmtId="0" fontId="9" fillId="2" borderId="26" xfId="0" applyFont="1" applyFill="1" applyBorder="1" applyAlignment="1">
      <alignment horizontal="left" vertical="center" wrapText="1" indent="1"/>
    </xf>
    <xf numFmtId="0" fontId="9" fillId="2" borderId="11" xfId="0" applyFont="1" applyFill="1" applyBorder="1" applyAlignment="1">
      <alignment horizontal="left" vertical="center" wrapText="1" indent="1"/>
    </xf>
    <xf numFmtId="49" fontId="9" fillId="2" borderId="12" xfId="0" applyNumberFormat="1" applyFont="1" applyFill="1" applyBorder="1" applyAlignment="1">
      <alignment horizontal="center" vertical="center"/>
    </xf>
    <xf numFmtId="49" fontId="9" fillId="2" borderId="13" xfId="0" applyNumberFormat="1" applyFont="1" applyFill="1" applyBorder="1" applyAlignment="1">
      <alignment horizontal="center" vertical="center"/>
    </xf>
    <xf numFmtId="0" fontId="9" fillId="2" borderId="14" xfId="0" applyFont="1" applyFill="1" applyBorder="1" applyAlignment="1">
      <alignment horizontal="left" vertical="center" wrapText="1" indent="2"/>
    </xf>
    <xf numFmtId="0" fontId="9" fillId="2" borderId="1" xfId="0" applyFont="1" applyFill="1" applyBorder="1" applyAlignment="1">
      <alignment horizontal="left" vertical="center" wrapText="1" indent="2"/>
    </xf>
    <xf numFmtId="0" fontId="9" fillId="2" borderId="13" xfId="0" applyFont="1" applyFill="1" applyBorder="1" applyAlignment="1">
      <alignment horizontal="left" vertical="center" wrapText="1" indent="2"/>
    </xf>
    <xf numFmtId="0" fontId="9" fillId="2" borderId="21" xfId="0" applyFont="1" applyFill="1" applyBorder="1" applyAlignment="1">
      <alignment horizontal="left" vertical="center" wrapText="1" indent="2"/>
    </xf>
    <xf numFmtId="0" fontId="9" fillId="2" borderId="22" xfId="0" applyFont="1" applyFill="1" applyBorder="1" applyAlignment="1">
      <alignment horizontal="left" vertical="center" wrapText="1" indent="2"/>
    </xf>
    <xf numFmtId="0" fontId="9" fillId="2" borderId="20" xfId="0" applyFont="1" applyFill="1" applyBorder="1" applyAlignment="1">
      <alignment horizontal="left" vertical="center" wrapText="1" indent="2"/>
    </xf>
    <xf numFmtId="0" fontId="9" fillId="2" borderId="14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2" borderId="13" xfId="0" applyFont="1" applyFill="1" applyBorder="1" applyAlignment="1">
      <alignment horizontal="left" vertical="center" wrapText="1"/>
    </xf>
    <xf numFmtId="49" fontId="9" fillId="2" borderId="32" xfId="0" applyNumberFormat="1" applyFont="1" applyFill="1" applyBorder="1" applyAlignment="1">
      <alignment horizontal="center" vertical="center"/>
    </xf>
    <xf numFmtId="49" fontId="9" fillId="2" borderId="33" xfId="0" applyNumberFormat="1" applyFont="1" applyFill="1" applyBorder="1" applyAlignment="1">
      <alignment horizontal="center" vertical="center"/>
    </xf>
    <xf numFmtId="0" fontId="9" fillId="2" borderId="34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left" vertical="center" wrapText="1"/>
    </xf>
    <xf numFmtId="0" fontId="9" fillId="2" borderId="33" xfId="0" applyFont="1" applyFill="1" applyBorder="1" applyAlignment="1">
      <alignment horizontal="left" vertical="center" wrapText="1"/>
    </xf>
    <xf numFmtId="0" fontId="9" fillId="2" borderId="21" xfId="0" applyFont="1" applyFill="1" applyBorder="1" applyAlignment="1">
      <alignment horizontal="left" vertical="center" wrapText="1" indent="3"/>
    </xf>
    <xf numFmtId="0" fontId="9" fillId="2" borderId="22" xfId="0" applyFont="1" applyFill="1" applyBorder="1" applyAlignment="1">
      <alignment horizontal="left" vertical="center" wrapText="1" indent="3"/>
    </xf>
    <xf numFmtId="0" fontId="9" fillId="2" borderId="20" xfId="0" applyFont="1" applyFill="1" applyBorder="1" applyAlignment="1">
      <alignment horizontal="left" vertical="center" wrapText="1" indent="3"/>
    </xf>
    <xf numFmtId="0" fontId="9" fillId="2" borderId="21" xfId="0" applyFont="1" applyFill="1" applyBorder="1" applyAlignment="1">
      <alignment horizontal="left" vertical="center" wrapText="1"/>
    </xf>
    <xf numFmtId="0" fontId="9" fillId="2" borderId="22" xfId="0" applyFont="1" applyFill="1" applyBorder="1" applyAlignment="1">
      <alignment horizontal="left" vertical="center" wrapText="1"/>
    </xf>
    <xf numFmtId="0" fontId="9" fillId="2" borderId="20" xfId="0" applyFont="1" applyFill="1" applyBorder="1" applyAlignment="1">
      <alignment horizontal="left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10" fillId="2" borderId="19" xfId="0" applyFont="1" applyFill="1" applyBorder="1" applyAlignment="1">
      <alignment horizontal="center" vertical="top"/>
    </xf>
    <xf numFmtId="0" fontId="10" fillId="2" borderId="20" xfId="0" applyFont="1" applyFill="1" applyBorder="1" applyAlignment="1">
      <alignment horizontal="center" vertical="top"/>
    </xf>
    <xf numFmtId="0" fontId="10" fillId="2" borderId="21" xfId="0" applyFont="1" applyFill="1" applyBorder="1" applyAlignment="1">
      <alignment horizontal="center" vertical="top"/>
    </xf>
    <xf numFmtId="0" fontId="10" fillId="2" borderId="22" xfId="0" applyFont="1" applyFill="1" applyBorder="1" applyAlignment="1">
      <alignment horizontal="center" vertical="top"/>
    </xf>
    <xf numFmtId="49" fontId="9" fillId="2" borderId="12" xfId="0" applyNumberFormat="1" applyFont="1" applyFill="1" applyBorder="1" applyAlignment="1">
      <alignment horizontal="left" vertical="center" wrapText="1"/>
    </xf>
    <xf numFmtId="49" fontId="9" fillId="2" borderId="1" xfId="0" applyNumberFormat="1" applyFont="1" applyFill="1" applyBorder="1" applyAlignment="1">
      <alignment horizontal="left" vertical="center" wrapText="1"/>
    </xf>
    <xf numFmtId="49" fontId="9" fillId="2" borderId="13" xfId="0" applyNumberFormat="1" applyFont="1" applyFill="1" applyBorder="1" applyAlignment="1">
      <alignment horizontal="left" vertical="center" wrapText="1"/>
    </xf>
    <xf numFmtId="0" fontId="9" fillId="2" borderId="29" xfId="0" applyFont="1" applyFill="1" applyBorder="1" applyAlignment="1">
      <alignment horizontal="left" vertical="center" wrapText="1" indent="5"/>
    </xf>
    <xf numFmtId="0" fontId="9" fillId="2" borderId="30" xfId="0" applyFont="1" applyFill="1" applyBorder="1" applyAlignment="1">
      <alignment horizontal="left" vertical="center" wrapText="1" indent="5"/>
    </xf>
    <xf numFmtId="0" fontId="9" fillId="2" borderId="16" xfId="0" applyFont="1" applyFill="1" applyBorder="1" applyAlignment="1">
      <alignment horizontal="left" vertical="center" wrapText="1" indent="5"/>
    </xf>
    <xf numFmtId="49" fontId="9" fillId="2" borderId="51" xfId="0" applyNumberFormat="1" applyFont="1" applyFill="1" applyBorder="1" applyAlignment="1">
      <alignment horizontal="center" vertical="center"/>
    </xf>
    <xf numFmtId="49" fontId="9" fillId="2" borderId="17" xfId="0" applyNumberFormat="1" applyFont="1" applyFill="1" applyBorder="1" applyAlignment="1">
      <alignment horizontal="center" vertical="center"/>
    </xf>
    <xf numFmtId="0" fontId="9" fillId="2" borderId="17" xfId="0" applyFont="1" applyFill="1" applyBorder="1" applyAlignment="1">
      <alignment horizontal="left" vertical="center" wrapText="1" indent="1"/>
    </xf>
    <xf numFmtId="0" fontId="9" fillId="2" borderId="17" xfId="0" applyFont="1" applyFill="1" applyBorder="1" applyAlignment="1">
      <alignment horizontal="left" vertical="center" wrapText="1" indent="2"/>
    </xf>
    <xf numFmtId="0" fontId="9" fillId="2" borderId="34" xfId="0" applyFont="1" applyFill="1" applyBorder="1" applyAlignment="1">
      <alignment horizontal="left" vertical="center" wrapText="1" indent="1"/>
    </xf>
    <xf numFmtId="0" fontId="9" fillId="2" borderId="2" xfId="0" applyFont="1" applyFill="1" applyBorder="1" applyAlignment="1">
      <alignment horizontal="left" vertical="center" wrapText="1" indent="1"/>
    </xf>
    <xf numFmtId="0" fontId="9" fillId="2" borderId="33" xfId="0" applyFont="1" applyFill="1" applyBorder="1" applyAlignment="1">
      <alignment horizontal="left" vertical="center" wrapText="1" indent="1"/>
    </xf>
    <xf numFmtId="49" fontId="9" fillId="2" borderId="50" xfId="0" applyNumberFormat="1" applyFont="1" applyFill="1" applyBorder="1" applyAlignment="1">
      <alignment horizontal="center" vertical="center"/>
    </xf>
    <xf numFmtId="49" fontId="9" fillId="2" borderId="9" xfId="0" applyNumberFormat="1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left" vertical="center" wrapText="1"/>
    </xf>
    <xf numFmtId="49" fontId="9" fillId="2" borderId="52" xfId="0" applyNumberFormat="1" applyFont="1" applyFill="1" applyBorder="1" applyAlignment="1">
      <alignment horizontal="center" vertical="center"/>
    </xf>
    <xf numFmtId="49" fontId="9" fillId="2" borderId="24" xfId="0" applyNumberFormat="1" applyFont="1" applyFill="1" applyBorder="1" applyAlignment="1">
      <alignment horizontal="center" vertical="center"/>
    </xf>
    <xf numFmtId="0" fontId="9" fillId="2" borderId="24" xfId="0" applyFont="1" applyFill="1" applyBorder="1" applyAlignment="1">
      <alignment horizontal="left" vertical="center" wrapText="1" indent="2"/>
    </xf>
    <xf numFmtId="165" fontId="14" fillId="0" borderId="17" xfId="3" applyNumberFormat="1" applyFont="1" applyFill="1" applyBorder="1" applyAlignment="1">
      <alignment horizontal="center" vertical="center" wrapText="1"/>
    </xf>
    <xf numFmtId="165" fontId="14" fillId="0" borderId="24" xfId="3" applyNumberFormat="1" applyFont="1" applyFill="1" applyBorder="1" applyAlignment="1">
      <alignment horizontal="center" vertical="center" wrapText="1"/>
    </xf>
    <xf numFmtId="165" fontId="11" fillId="0" borderId="17" xfId="3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 2" xfId="3" xr:uid="{00000000-0005-0000-0000-000001000000}"/>
    <cellStyle name="Обычный 3 2" xfId="1" xr:uid="{00000000-0005-0000-0000-000002000000}"/>
    <cellStyle name="Процентный" xfId="2" builtinId="5"/>
  </cellStyles>
  <dxfs count="0"/>
  <tableStyles count="0" defaultTableStyle="TableStyleMedium2" defaultPivotStyle="PivotStyleLight16"/>
  <colors>
    <mruColors>
      <color rgb="FF00FF00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srv-backup\Exchange\&#1040;&#1059;&#1055;\&#1060;&#1080;&#1085;&#1072;&#1085;&#1089;&#1086;&#1074;&#1086;%20&#1101;&#1082;&#1086;&#1085;&#1086;&#1084;&#1080;&#1095;&#1077;&#1089;&#1082;&#1080;&#1081;%20&#1076;&#1077;&#1087;&#1072;&#1088;&#1090;&#1072;&#1084;&#1077;&#1085;&#1090;\&#1055;&#1083;&#1072;&#1085;&#1086;&#1074;&#1086;%20&#1101;&#1082;&#1086;&#1085;&#1086;&#1084;&#1080;&#1095;&#1077;&#1089;&#1082;&#1086;&#1077;%20&#1073;&#1102;&#1088;&#1086;\&#1041;&#1102;&#1076;&#1078;&#1077;&#1090;&#1099;\2024%20&#1075;&#1086;&#1076;\&#1041;&#1102;&#1076;&#1078;&#1077;&#1090;%202024%20&#8212;%20&#1088;&#1072;&#1073;&#1086;&#1095;&#1080;&#1081;.xlsx" TargetMode="External"/><Relationship Id="rId1" Type="http://schemas.openxmlformats.org/officeDocument/2006/relationships/externalLinkPath" Target="/&#1040;&#1059;&#1055;/&#1060;&#1080;&#1085;&#1072;&#1085;&#1089;&#1086;&#1074;&#1086;%20&#1101;&#1082;&#1086;&#1085;&#1086;&#1084;&#1080;&#1095;&#1077;&#1089;&#1082;&#1080;&#1081;%20&#1076;&#1077;&#1087;&#1072;&#1088;&#1090;&#1072;&#1084;&#1077;&#1085;&#1090;/&#1055;&#1083;&#1072;&#1085;&#1086;&#1074;&#1086;%20&#1101;&#1082;&#1086;&#1085;&#1086;&#1084;&#1080;&#1095;&#1077;&#1089;&#1082;&#1086;&#1077;%20&#1073;&#1102;&#1088;&#1086;/&#1041;&#1102;&#1076;&#1078;&#1077;&#1090;&#1099;/2024%20&#1075;&#1086;&#1076;/&#1041;&#1102;&#1076;&#1078;&#1077;&#1090;%202024%20&#8212;%20&#1088;&#1072;&#1073;&#1086;&#1095;&#1080;&#1081;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srv-backup\Exchange\&#1040;&#1059;&#1055;\&#1060;&#1080;&#1085;&#1072;&#1085;&#1089;&#1086;&#1074;&#1086;%20&#1101;&#1082;&#1086;&#1085;&#1086;&#1084;&#1080;&#1095;&#1077;&#1089;&#1082;&#1080;&#1081;%20&#1076;&#1077;&#1087;&#1072;&#1088;&#1090;&#1072;&#1084;&#1077;&#1085;&#1090;\&#1055;&#1083;&#1072;&#1085;&#1086;&#1074;&#1086;%20&#1101;&#1082;&#1086;&#1085;&#1086;&#1084;&#1080;&#1095;&#1077;&#1089;&#1082;&#1086;&#1077;%20&#1073;&#1102;&#1088;&#1086;\&#1048;&#1055;&#1056;\&#1048;&#1055;&#1056;%20&#1069;&#1057;&#1050;%20&#1088;&#1072;&#1073;&#1086;&#1095;&#1072;&#1103;%20&#1074;&#1077;&#1088;&#1089;&#1080;&#1103;\&#1048;&#1055;&#1056;%202023-2027\&#1041;&#1055;%202023%20&#1075;&#1086;&#1076;%20-%20&#1088;&#1072;&#1073;&#1086;&#1095;&#1080;&#1081;%20&#8212;%20&#1074;&#1090;&#1086;&#1088;&#1086;&#1077;%20&#1079;&#1072;&#1082;&#1088;&#1099;&#1090;&#1080;&#1077;!.xlsx" TargetMode="External"/><Relationship Id="rId1" Type="http://schemas.openxmlformats.org/officeDocument/2006/relationships/externalLinkPath" Target="/&#1040;&#1059;&#1055;/&#1060;&#1080;&#1085;&#1072;&#1085;&#1089;&#1086;&#1074;&#1086;%20&#1101;&#1082;&#1086;&#1085;&#1086;&#1084;&#1080;&#1095;&#1077;&#1089;&#1082;&#1080;&#1081;%20&#1076;&#1077;&#1087;&#1072;&#1088;&#1090;&#1072;&#1084;&#1077;&#1085;&#1090;/&#1055;&#1083;&#1072;&#1085;&#1086;&#1074;&#1086;%20&#1101;&#1082;&#1086;&#1085;&#1086;&#1084;&#1080;&#1095;&#1077;&#1089;&#1082;&#1086;&#1077;%20&#1073;&#1102;&#1088;&#1086;/&#1048;&#1055;&#1056;/&#1048;&#1055;&#1056;%20&#1069;&#1057;&#1050;%20&#1088;&#1072;&#1073;&#1086;&#1095;&#1072;&#1103;%20&#1074;&#1077;&#1088;&#1089;&#1080;&#1103;/&#1048;&#1055;&#1056;%202023-2027/&#1041;&#1055;%202023%20&#1075;&#1086;&#1076;%20-%20&#1088;&#1072;&#1073;&#1086;&#1095;&#1080;&#1081;%20&#8212;%20&#1074;&#1090;&#1086;&#1088;&#1086;&#1077;%20&#1079;&#1072;&#1082;&#1088;&#1099;&#1090;&#1080;&#1077;!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2024 (2)"/>
      <sheetName val="сметная группа"/>
      <sheetName val="ТП мат"/>
      <sheetName val="%%"/>
      <sheetName val="Соц.хар"/>
      <sheetName val="Лицензии"/>
      <sheetName val="2.7.1.1.6-9"/>
      <sheetName val="2.7.1.1.3"/>
      <sheetName val="2.7.1.1.2"/>
      <sheetName val="2.7.1.1.1"/>
      <sheetName val="2.6.2.3.1.2"/>
      <sheetName val="1.9.1.2"/>
      <sheetName val="1.5.7"/>
      <sheetName val="1.5.4"/>
      <sheetName val="1.5.1 ЦРК"/>
      <sheetName val="Потери"/>
      <sheetName val="ФОТ"/>
      <sheetName val="проч.выручка"/>
      <sheetName val="Аренда текущ."/>
      <sheetName val="ТП"/>
      <sheetName val="В-2"/>
      <sheetName val="В-1 (текущий)"/>
      <sheetName val="В-1"/>
      <sheetName val="свод затрат"/>
      <sheetName val="все затраты"/>
      <sheetName val="прочие"/>
      <sheetName val="ИТ Бюджет"/>
      <sheetName val="страх"/>
      <sheetName val="Налоги"/>
      <sheetName val="TDSheet (2)"/>
      <sheetName val="1.16.2 текущ.план"/>
      <sheetName val="Лист4"/>
      <sheetName val="индексация"/>
      <sheetName val="2024 (откл января)"/>
      <sheetName val="1.16.2"/>
      <sheetName val="Аренда"/>
      <sheetName val="2024"/>
      <sheetName val="сч.97 - 2023"/>
      <sheetName val="Аренда 2023"/>
      <sheetName val="P&amp;L"/>
      <sheetName val="ПНР"/>
      <sheetName val="SGA"/>
      <sheetName val="P&amp;L Текущ."/>
      <sheetName val="ПНР Текущ"/>
      <sheetName val="SGA Текущ."/>
      <sheetName val="P&amp;L факт"/>
      <sheetName val="ПНР факт"/>
      <sheetName val="SGA факт"/>
      <sheetName val="% ОХР"/>
      <sheetName val="БП ЦРК 2023"/>
      <sheetName val="БП 2023 посл"/>
      <sheetName val="TDSheet"/>
      <sheetName val="БП 202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>
        <row r="7">
          <cell r="DW7">
            <v>571.90596000000005</v>
          </cell>
          <cell r="EA7">
            <v>183416.42703999998</v>
          </cell>
        </row>
        <row r="8">
          <cell r="DV8">
            <v>175374.22137000001</v>
          </cell>
        </row>
        <row r="11">
          <cell r="DV11">
            <v>3930.14932</v>
          </cell>
        </row>
        <row r="12">
          <cell r="DV12">
            <v>3540.1503899999957</v>
          </cell>
        </row>
        <row r="13">
          <cell r="DV13">
            <v>110180.53159000001</v>
          </cell>
          <cell r="DW13">
            <v>534.62688000000003</v>
          </cell>
        </row>
        <row r="14">
          <cell r="EA14">
            <v>29931.845560000005</v>
          </cell>
        </row>
        <row r="21">
          <cell r="EA21">
            <v>6434.4256999999998</v>
          </cell>
        </row>
        <row r="29">
          <cell r="DV29">
            <v>53913.118619999994</v>
          </cell>
          <cell r="EA29">
            <v>53924.811749999993</v>
          </cell>
        </row>
        <row r="30">
          <cell r="DW30">
            <v>142.98050999999998</v>
          </cell>
        </row>
        <row r="31">
          <cell r="EA31">
            <v>55.265599999999999</v>
          </cell>
        </row>
        <row r="34">
          <cell r="EA34">
            <v>23.322159999999997</v>
          </cell>
        </row>
        <row r="35">
          <cell r="EA35">
            <v>220.58992999999998</v>
          </cell>
        </row>
        <row r="36">
          <cell r="EA36">
            <v>19.741479999999999</v>
          </cell>
        </row>
        <row r="38">
          <cell r="EA38">
            <v>1.4879200000000001</v>
          </cell>
        </row>
        <row r="42">
          <cell r="EA42">
            <v>1386.7255</v>
          </cell>
        </row>
        <row r="43">
          <cell r="EA43">
            <v>125.17170999999999</v>
          </cell>
        </row>
        <row r="45">
          <cell r="EA45">
            <v>431.45009999999996</v>
          </cell>
        </row>
        <row r="46">
          <cell r="EA46">
            <v>0</v>
          </cell>
        </row>
        <row r="47">
          <cell r="EA47">
            <v>1984.07008</v>
          </cell>
        </row>
        <row r="53">
          <cell r="EA53">
            <v>7611.5855000000001</v>
          </cell>
        </row>
        <row r="65">
          <cell r="EA65">
            <v>136.36982</v>
          </cell>
        </row>
        <row r="67">
          <cell r="EA67">
            <v>574.23775999999998</v>
          </cell>
        </row>
        <row r="69">
          <cell r="EA69">
            <v>20</v>
          </cell>
        </row>
        <row r="74">
          <cell r="EA74">
            <v>27.221900000000002</v>
          </cell>
        </row>
        <row r="80">
          <cell r="EA80">
            <v>103.96834</v>
          </cell>
        </row>
        <row r="90">
          <cell r="EA90">
            <v>88.783479999999997</v>
          </cell>
        </row>
        <row r="92">
          <cell r="EA92">
            <v>19.905000000000001</v>
          </cell>
        </row>
        <row r="95">
          <cell r="EA95">
            <v>4929.6359999999995</v>
          </cell>
        </row>
        <row r="102">
          <cell r="EA102">
            <v>93.34</v>
          </cell>
        </row>
        <row r="105">
          <cell r="EA105">
            <v>1702.4313300000001</v>
          </cell>
        </row>
        <row r="110">
          <cell r="EA110">
            <v>162.69087999999999</v>
          </cell>
        </row>
        <row r="117">
          <cell r="EA117">
            <v>89.285850000000011</v>
          </cell>
        </row>
        <row r="118">
          <cell r="EA118">
            <v>10.429829999999999</v>
          </cell>
        </row>
        <row r="122">
          <cell r="EA122">
            <v>191.70848000000001</v>
          </cell>
        </row>
        <row r="125">
          <cell r="EA125">
            <v>90.845219999999983</v>
          </cell>
        </row>
        <row r="140">
          <cell r="EA140">
            <v>28.050729999999998</v>
          </cell>
        </row>
        <row r="141">
          <cell r="EA141">
            <v>28.050729999999998</v>
          </cell>
        </row>
        <row r="151">
          <cell r="DV151">
            <v>21636.163787580001</v>
          </cell>
          <cell r="DW151">
            <v>60.751362419999353</v>
          </cell>
          <cell r="EA151">
            <v>21696.915149999997</v>
          </cell>
        </row>
        <row r="242">
          <cell r="EA242">
            <v>1122.162</v>
          </cell>
        </row>
        <row r="244">
          <cell r="EA244">
            <v>81.656999999999996</v>
          </cell>
        </row>
        <row r="249">
          <cell r="EA249">
            <v>28165.711609999998</v>
          </cell>
        </row>
        <row r="255">
          <cell r="EA255">
            <v>16096.322619999999</v>
          </cell>
        </row>
        <row r="256">
          <cell r="EA256">
            <v>8622.9523300000001</v>
          </cell>
        </row>
        <row r="257">
          <cell r="EA257">
            <v>1967.47678</v>
          </cell>
        </row>
        <row r="300">
          <cell r="EA300">
            <v>29687.433779999996</v>
          </cell>
        </row>
        <row r="306">
          <cell r="EA306">
            <v>17874.574049999999</v>
          </cell>
        </row>
        <row r="307">
          <cell r="EA307">
            <v>9290.1968099999995</v>
          </cell>
        </row>
        <row r="308">
          <cell r="EA308">
            <v>1967.5298599999999</v>
          </cell>
        </row>
        <row r="316">
          <cell r="EA316">
            <v>110.70520999999999</v>
          </cell>
        </row>
        <row r="350">
          <cell r="EA350">
            <v>3530.6656299999995</v>
          </cell>
        </row>
        <row r="356">
          <cell r="EA356">
            <v>3038.92038</v>
          </cell>
        </row>
        <row r="362">
          <cell r="DV362">
            <v>960.52139000000011</v>
          </cell>
        </row>
        <row r="363">
          <cell r="EA363">
            <v>422.91384000000005</v>
          </cell>
        </row>
        <row r="364">
          <cell r="EA364">
            <v>31.346959999999999</v>
          </cell>
        </row>
        <row r="366">
          <cell r="EA366">
            <v>91.137270000000001</v>
          </cell>
        </row>
        <row r="367">
          <cell r="EA367">
            <v>3.6745399999999999</v>
          </cell>
        </row>
        <row r="368">
          <cell r="EA368">
            <v>44.16</v>
          </cell>
        </row>
        <row r="378">
          <cell r="EA378">
            <v>9802.7710219999972</v>
          </cell>
        </row>
        <row r="379">
          <cell r="EA379">
            <v>67.752939999999995</v>
          </cell>
        </row>
      </sheetData>
      <sheetData sheetId="37"/>
      <sheetData sheetId="38"/>
      <sheetData sheetId="39">
        <row r="10">
          <cell r="E10">
            <v>58.115563913997576</v>
          </cell>
        </row>
      </sheetData>
      <sheetData sheetId="40">
        <row r="8">
          <cell r="C8">
            <v>0.44590785524999993</v>
          </cell>
        </row>
      </sheetData>
      <sheetData sheetId="41">
        <row r="5">
          <cell r="C5">
            <v>0.82882217244716982</v>
          </cell>
        </row>
      </sheetData>
      <sheetData sheetId="42"/>
      <sheetData sheetId="43"/>
      <sheetData sheetId="44"/>
      <sheetData sheetId="45">
        <row r="10">
          <cell r="F10">
            <v>57.867567649999998</v>
          </cell>
        </row>
      </sheetData>
      <sheetData sheetId="46">
        <row r="8">
          <cell r="C8">
            <v>0.31897900000000001</v>
          </cell>
        </row>
      </sheetData>
      <sheetData sheetId="47">
        <row r="5">
          <cell r="C5">
            <v>0.60925582999999994</v>
          </cell>
        </row>
      </sheetData>
      <sheetData sheetId="48"/>
      <sheetData sheetId="49"/>
      <sheetData sheetId="50"/>
      <sheetData sheetId="51"/>
      <sheetData sheetId="5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В-2, В-3"/>
      <sheetName val="В-4 (ТП)"/>
      <sheetName val="В-5"/>
      <sheetName val="% ОХР"/>
      <sheetName val="ХВП"/>
      <sheetName val="ст.6_пр_газ"/>
      <sheetName val="ст.8 ээ ЦРК"/>
      <sheetName val="10,12 Ниж Водок"/>
      <sheetName val="14 ЦРЭ аморт"/>
      <sheetName val="14 ЦРК аморт"/>
      <sheetName val="ЦРЭ-15 рем прогр"/>
      <sheetName val="ЦРК-15 рем пр"/>
      <sheetName val="ЦРК-мат тек рем"/>
      <sheetName val="ЦРЭ-15.3 усл стор орг"/>
      <sheetName val="ЦРК-15.3 усл стор орг"/>
      <sheetName val="19.1.Транспорт"/>
      <sheetName val="19.3 Спецод и СИЗ"/>
      <sheetName val="19.4.1 охр окр среды"/>
      <sheetName val="19.4.2. вода+ээ ЦРЭ с.н. "/>
      <sheetName val="19.4.3. т.эн. ЦРЭ с.н."/>
      <sheetName val="19.14 Негатив. возд."/>
      <sheetName val="19.6. питьев вода"/>
      <sheetName val="19.9-Инстр"/>
      <sheetName val="19.11. Хозтовары"/>
      <sheetName val="19.17 ПО"/>
      <sheetName val="19.18. канцтовары"/>
      <sheetName val="19.21 связь, интернет"/>
      <sheetName val="кадры"/>
      <sheetName val="ДМС"/>
      <sheetName val="19.24.2"/>
      <sheetName val="19.24.6 проездн"/>
      <sheetName val="19.24.7 обсл и ремонт офисного "/>
      <sheetName val="19.25-1 Комп и коп техн"/>
      <sheetName val="19.25-2 расх мат к КМТ"/>
      <sheetName val="19.26. мебель"/>
      <sheetName val="ст.8 конс и аудит"/>
      <sheetName val="аморт АУП"/>
      <sheetName val="пр. цех+налоги"/>
      <sheetName val="прочие АУП"/>
      <sheetName val="пр. Д и Р"/>
      <sheetName val="ТМЦ&gt;40 и ИП"/>
      <sheetName val="Комп.(прибыль)"/>
      <sheetName val="форма ГАЗа"/>
      <sheetName val="чек"/>
      <sheetName val="БП 2022 по ОФР"/>
      <sheetName val="БП ЦРК"/>
      <sheetName val="СВ от ФОТ"/>
      <sheetName val="ФОТ"/>
      <sheetName val="Прочие расходы HR"/>
      <sheetName val="ст.16 аренда"/>
      <sheetName val="БП 2023 (факт с корр)"/>
      <sheetName val="В-1"/>
      <sheetName val="ЦРЭ-мат-лы"/>
      <sheetName val="БП 2023"/>
      <sheetName val="Кор-ка"/>
      <sheetName val="P&amp;L факт (с амортизацией)"/>
      <sheetName val="P&amp;L факт"/>
      <sheetName val="ПНР факт"/>
      <sheetName val="SGA факт"/>
      <sheetName val="P&amp;L"/>
      <sheetName val="ПНР"/>
      <sheetName val="SGA"/>
      <sheetName val="индексация"/>
      <sheetName val="P&amp;L (тек.план)"/>
      <sheetName val="ПНР (тек.план)"/>
      <sheetName val="SGA (тек.план)"/>
      <sheetName val="Выручка ТЭ и ГВС утв."/>
      <sheetName val="В-1 до 2025 года"/>
      <sheetName val="15.3.3.2"/>
      <sheetName val="15.1.8"/>
      <sheetName val="Рем.прогр. текуща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>
        <row r="191">
          <cell r="IM191">
            <v>-726.84245064332936</v>
          </cell>
        </row>
      </sheetData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462"/>
  <sheetViews>
    <sheetView tabSelected="1" zoomScale="130" zoomScaleNormal="130" zoomScaleSheetLayoutView="150" workbookViewId="0">
      <selection activeCell="J20" sqref="J20"/>
    </sheetView>
  </sheetViews>
  <sheetFormatPr defaultColWidth="9.140625" defaultRowHeight="8.25" x14ac:dyDescent="0.15"/>
  <cols>
    <col min="1" max="1" width="1.42578125" style="4" customWidth="1"/>
    <col min="2" max="2" width="3.42578125" style="4" customWidth="1"/>
    <col min="3" max="3" width="11.42578125" style="4" customWidth="1"/>
    <col min="4" max="4" width="7.28515625" style="4" customWidth="1"/>
    <col min="5" max="5" width="14" style="4" customWidth="1"/>
    <col min="6" max="6" width="6.42578125" style="4" customWidth="1"/>
    <col min="7" max="7" width="4.5703125" style="4" customWidth="1"/>
    <col min="8" max="8" width="6.140625" style="5" customWidth="1"/>
    <col min="9" max="9" width="8.5703125" style="5" customWidth="1"/>
    <col min="10" max="10" width="9.5703125" style="51" customWidth="1"/>
    <col min="11" max="13" width="9.5703125" style="5" customWidth="1"/>
    <col min="14" max="16384" width="9.140625" style="4"/>
  </cols>
  <sheetData>
    <row r="1" spans="1:13" s="1" customFormat="1" ht="11.25" customHeight="1" x14ac:dyDescent="0.2">
      <c r="H1" s="2"/>
      <c r="I1" s="2"/>
      <c r="J1" s="51"/>
      <c r="K1" s="2"/>
      <c r="L1" s="2"/>
      <c r="M1" s="3" t="s">
        <v>686</v>
      </c>
    </row>
    <row r="2" spans="1:13" s="1" customFormat="1" ht="9.75" customHeight="1" x14ac:dyDescent="0.2">
      <c r="H2" s="2"/>
      <c r="I2" s="2"/>
      <c r="J2" s="51"/>
      <c r="K2" s="2"/>
      <c r="L2" s="2"/>
      <c r="M2" s="3" t="s">
        <v>0</v>
      </c>
    </row>
    <row r="3" spans="1:13" s="1" customFormat="1" ht="9.75" customHeight="1" x14ac:dyDescent="0.2">
      <c r="H3" s="2"/>
      <c r="I3" s="2"/>
      <c r="J3" s="51"/>
      <c r="K3" s="2"/>
      <c r="L3" s="2"/>
      <c r="M3" s="3" t="s">
        <v>687</v>
      </c>
    </row>
    <row r="4" spans="1:13" ht="6.75" customHeight="1" x14ac:dyDescent="0.15"/>
    <row r="5" spans="1:13" s="6" customFormat="1" ht="15" customHeight="1" x14ac:dyDescent="0.2">
      <c r="A5" s="102" t="s">
        <v>689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</row>
    <row r="6" spans="1:13" s="1" customFormat="1" ht="6" customHeight="1" x14ac:dyDescent="0.2">
      <c r="H6" s="2"/>
      <c r="I6" s="2"/>
      <c r="J6" s="51"/>
      <c r="K6" s="2"/>
      <c r="L6" s="2"/>
      <c r="M6" s="2"/>
    </row>
    <row r="7" spans="1:13" s="1" customFormat="1" ht="10.5" x14ac:dyDescent="0.2">
      <c r="A7" s="7" t="s">
        <v>1</v>
      </c>
      <c r="B7" s="7"/>
      <c r="C7" s="7"/>
      <c r="D7" s="100" t="s">
        <v>696</v>
      </c>
      <c r="E7" s="100"/>
      <c r="F7" s="100"/>
      <c r="G7" s="100"/>
      <c r="H7" s="100"/>
      <c r="I7" s="100"/>
      <c r="J7" s="37"/>
      <c r="K7" s="7"/>
      <c r="L7" s="7"/>
      <c r="M7" s="7"/>
    </row>
    <row r="8" spans="1:13" s="1" customFormat="1" ht="9" customHeight="1" x14ac:dyDescent="0.2">
      <c r="A8" s="7"/>
      <c r="B8" s="7"/>
      <c r="C8" s="7"/>
      <c r="D8" s="112" t="s">
        <v>2</v>
      </c>
      <c r="E8" s="112"/>
      <c r="F8" s="112"/>
      <c r="G8" s="7"/>
      <c r="H8" s="7"/>
      <c r="I8" s="7"/>
      <c r="J8" s="37"/>
      <c r="K8" s="7"/>
      <c r="L8" s="7"/>
      <c r="M8" s="7"/>
    </row>
    <row r="9" spans="1:13" s="1" customFormat="1" ht="10.5" x14ac:dyDescent="0.2">
      <c r="A9" s="7"/>
      <c r="B9" s="7"/>
      <c r="D9" s="3" t="s">
        <v>3</v>
      </c>
      <c r="E9" s="113" t="s">
        <v>4</v>
      </c>
      <c r="F9" s="113"/>
      <c r="G9" s="7"/>
      <c r="H9" s="7"/>
      <c r="I9" s="7"/>
      <c r="J9" s="37"/>
      <c r="K9" s="7"/>
      <c r="L9" s="7"/>
      <c r="M9" s="7"/>
    </row>
    <row r="10" spans="1:13" s="1" customFormat="1" ht="10.5" x14ac:dyDescent="0.2">
      <c r="A10" s="7"/>
      <c r="B10" s="7"/>
      <c r="D10" s="7"/>
      <c r="E10" s="3" t="s">
        <v>5</v>
      </c>
      <c r="F10" s="8" t="s">
        <v>699</v>
      </c>
      <c r="G10" s="7" t="s">
        <v>6</v>
      </c>
      <c r="H10" s="7"/>
      <c r="I10" s="7"/>
      <c r="J10" s="37"/>
      <c r="K10" s="7"/>
      <c r="L10" s="7"/>
      <c r="M10" s="7"/>
    </row>
    <row r="11" spans="1:13" s="1" customFormat="1" ht="10.5" x14ac:dyDescent="0.2">
      <c r="A11" s="7"/>
      <c r="B11" s="7"/>
      <c r="C11" s="7"/>
      <c r="D11" s="7"/>
      <c r="E11" s="7"/>
      <c r="F11" s="7"/>
      <c r="G11" s="7"/>
      <c r="H11" s="7"/>
      <c r="I11" s="7"/>
      <c r="J11" s="37"/>
      <c r="K11" s="7"/>
      <c r="L11" s="7"/>
      <c r="M11" s="7"/>
    </row>
    <row r="12" spans="1:13" s="1" customFormat="1" ht="10.5" x14ac:dyDescent="0.2">
      <c r="A12" s="7" t="s">
        <v>7</v>
      </c>
      <c r="B12" s="7"/>
      <c r="C12" s="7"/>
      <c r="D12" s="7"/>
      <c r="E12" s="7"/>
      <c r="F12" s="7"/>
      <c r="G12" s="7"/>
      <c r="H12" s="7"/>
      <c r="I12" s="7"/>
      <c r="J12" s="37"/>
      <c r="K12" s="7"/>
      <c r="L12" s="7"/>
      <c r="M12" s="7"/>
    </row>
    <row r="13" spans="1:13" s="1" customFormat="1" ht="10.5" x14ac:dyDescent="0.2">
      <c r="A13" s="7" t="s">
        <v>8</v>
      </c>
      <c r="B13" s="9" t="s">
        <v>700</v>
      </c>
      <c r="C13" s="9"/>
      <c r="D13" s="9"/>
      <c r="E13" s="9"/>
      <c r="F13" s="9"/>
      <c r="G13" s="7"/>
      <c r="H13" s="7"/>
      <c r="I13" s="7"/>
      <c r="J13" s="37"/>
      <c r="K13" s="7"/>
      <c r="L13" s="7"/>
      <c r="M13" s="7"/>
    </row>
    <row r="14" spans="1:13" s="1" customFormat="1" ht="12.75" customHeight="1" x14ac:dyDescent="0.2">
      <c r="B14" s="114" t="s">
        <v>9</v>
      </c>
      <c r="C14" s="114"/>
      <c r="D14" s="114"/>
      <c r="E14" s="114"/>
      <c r="F14" s="114"/>
      <c r="G14" s="10"/>
      <c r="H14" s="7"/>
      <c r="I14" s="7"/>
      <c r="J14" s="37"/>
      <c r="K14" s="7"/>
      <c r="L14" s="7"/>
      <c r="M14" s="7"/>
    </row>
    <row r="15" spans="1:13" s="11" customFormat="1" ht="14.25" customHeight="1" thickBot="1" x14ac:dyDescent="0.3">
      <c r="A15" s="103" t="s">
        <v>10</v>
      </c>
      <c r="B15" s="103"/>
      <c r="C15" s="103"/>
      <c r="D15" s="103"/>
      <c r="E15" s="103"/>
      <c r="F15" s="103"/>
      <c r="G15" s="103"/>
      <c r="H15" s="103"/>
      <c r="I15" s="103"/>
      <c r="J15" s="103"/>
      <c r="K15" s="103"/>
      <c r="L15" s="103"/>
      <c r="M15" s="103"/>
    </row>
    <row r="16" spans="1:13" s="12" customFormat="1" ht="39" customHeight="1" x14ac:dyDescent="0.2">
      <c r="A16" s="115" t="s">
        <v>11</v>
      </c>
      <c r="B16" s="116"/>
      <c r="C16" s="119" t="s">
        <v>12</v>
      </c>
      <c r="D16" s="120"/>
      <c r="E16" s="120"/>
      <c r="F16" s="120"/>
      <c r="G16" s="116"/>
      <c r="H16" s="106" t="s">
        <v>13</v>
      </c>
      <c r="I16" s="104" t="s">
        <v>701</v>
      </c>
      <c r="J16" s="105"/>
      <c r="K16" s="104" t="s">
        <v>690</v>
      </c>
      <c r="L16" s="105"/>
      <c r="M16" s="106" t="s">
        <v>693</v>
      </c>
    </row>
    <row r="17" spans="1:18" s="12" customFormat="1" ht="13.5" customHeight="1" thickBot="1" x14ac:dyDescent="0.25">
      <c r="A17" s="117"/>
      <c r="B17" s="118"/>
      <c r="C17" s="121"/>
      <c r="D17" s="122"/>
      <c r="E17" s="122"/>
      <c r="F17" s="122"/>
      <c r="G17" s="118"/>
      <c r="H17" s="107"/>
      <c r="I17" s="41" t="s">
        <v>688</v>
      </c>
      <c r="J17" s="86" t="s">
        <v>14</v>
      </c>
      <c r="K17" s="41" t="s">
        <v>691</v>
      </c>
      <c r="L17" s="41" t="s">
        <v>692</v>
      </c>
      <c r="M17" s="107"/>
    </row>
    <row r="18" spans="1:18" s="13" customFormat="1" ht="9" thickBot="1" x14ac:dyDescent="0.3">
      <c r="A18" s="108">
        <v>1</v>
      </c>
      <c r="B18" s="109"/>
      <c r="C18" s="110">
        <v>2</v>
      </c>
      <c r="D18" s="111"/>
      <c r="E18" s="111"/>
      <c r="F18" s="111"/>
      <c r="G18" s="109"/>
      <c r="H18" s="39">
        <v>3</v>
      </c>
      <c r="I18" s="40">
        <v>4</v>
      </c>
      <c r="J18" s="52">
        <v>5</v>
      </c>
      <c r="K18" s="40">
        <v>6</v>
      </c>
      <c r="L18" s="40">
        <v>7</v>
      </c>
      <c r="M18" s="39">
        <v>8</v>
      </c>
    </row>
    <row r="19" spans="1:18" s="14" customFormat="1" ht="10.5" customHeight="1" thickBot="1" x14ac:dyDescent="0.25">
      <c r="A19" s="92" t="s">
        <v>15</v>
      </c>
      <c r="B19" s="93"/>
      <c r="C19" s="93"/>
      <c r="D19" s="93"/>
      <c r="E19" s="93"/>
      <c r="F19" s="93"/>
      <c r="G19" s="93"/>
      <c r="H19" s="93"/>
      <c r="I19" s="93"/>
      <c r="J19" s="93"/>
      <c r="K19" s="93"/>
      <c r="L19" s="93"/>
      <c r="M19" s="94"/>
    </row>
    <row r="20" spans="1:18" s="16" customFormat="1" ht="9.75" customHeight="1" x14ac:dyDescent="0.25">
      <c r="A20" s="128" t="s">
        <v>16</v>
      </c>
      <c r="B20" s="129"/>
      <c r="C20" s="130" t="s">
        <v>17</v>
      </c>
      <c r="D20" s="131"/>
      <c r="E20" s="131"/>
      <c r="F20" s="131"/>
      <c r="G20" s="132"/>
      <c r="H20" s="15" t="s">
        <v>18</v>
      </c>
      <c r="I20" s="66">
        <v>674.6801584000001</v>
      </c>
      <c r="J20" s="66">
        <f>'[1]2024'!$EA$7/1000</f>
        <v>183.41642703999997</v>
      </c>
      <c r="K20" s="66">
        <f>J20-I20</f>
        <v>-491.26373136000012</v>
      </c>
      <c r="L20" s="56">
        <f t="shared" ref="L20:L51" si="0">IF(AND(I20=0,J20&gt;0),1,IF(AND(I20=0,J20=0),"-",IF(AND(I20&gt;0,J20=0),-1,IF(I20&gt;0,J20/I20-1,-1))))</f>
        <v>-0.72814314344893294</v>
      </c>
      <c r="M20" s="42" t="s">
        <v>21</v>
      </c>
      <c r="Q20" s="81"/>
      <c r="R20" s="81"/>
    </row>
    <row r="21" spans="1:18" s="16" customFormat="1" ht="8.25" customHeight="1" x14ac:dyDescent="0.25">
      <c r="A21" s="123" t="s">
        <v>19</v>
      </c>
      <c r="B21" s="124"/>
      <c r="C21" s="125" t="s">
        <v>20</v>
      </c>
      <c r="D21" s="126"/>
      <c r="E21" s="126"/>
      <c r="F21" s="126"/>
      <c r="G21" s="127"/>
      <c r="H21" s="17" t="s">
        <v>18</v>
      </c>
      <c r="I21" s="66">
        <v>0</v>
      </c>
      <c r="J21" s="66">
        <v>0</v>
      </c>
      <c r="K21" s="66" t="s">
        <v>21</v>
      </c>
      <c r="L21" s="75" t="str">
        <f t="shared" si="0"/>
        <v>-</v>
      </c>
      <c r="M21" s="17" t="s">
        <v>21</v>
      </c>
      <c r="Q21" s="81"/>
      <c r="R21" s="81"/>
    </row>
    <row r="22" spans="1:18" s="16" customFormat="1" ht="16.5" customHeight="1" x14ac:dyDescent="0.25">
      <c r="A22" s="123" t="s">
        <v>22</v>
      </c>
      <c r="B22" s="124"/>
      <c r="C22" s="125" t="s">
        <v>23</v>
      </c>
      <c r="D22" s="126"/>
      <c r="E22" s="126"/>
      <c r="F22" s="126"/>
      <c r="G22" s="127"/>
      <c r="H22" s="17" t="s">
        <v>18</v>
      </c>
      <c r="I22" s="66">
        <v>0</v>
      </c>
      <c r="J22" s="66">
        <v>0</v>
      </c>
      <c r="K22" s="66" t="s">
        <v>21</v>
      </c>
      <c r="L22" s="75" t="str">
        <f t="shared" si="0"/>
        <v>-</v>
      </c>
      <c r="M22" s="17" t="s">
        <v>21</v>
      </c>
      <c r="Q22" s="81"/>
      <c r="R22" s="81"/>
    </row>
    <row r="23" spans="1:18" s="16" customFormat="1" ht="16.5" customHeight="1" x14ac:dyDescent="0.25">
      <c r="A23" s="123" t="s">
        <v>24</v>
      </c>
      <c r="B23" s="124"/>
      <c r="C23" s="125" t="s">
        <v>25</v>
      </c>
      <c r="D23" s="126"/>
      <c r="E23" s="126"/>
      <c r="F23" s="126"/>
      <c r="G23" s="127"/>
      <c r="H23" s="17" t="s">
        <v>18</v>
      </c>
      <c r="I23" s="66">
        <v>0</v>
      </c>
      <c r="J23" s="66">
        <v>0</v>
      </c>
      <c r="K23" s="66" t="s">
        <v>21</v>
      </c>
      <c r="L23" s="75" t="str">
        <f t="shared" si="0"/>
        <v>-</v>
      </c>
      <c r="M23" s="17" t="s">
        <v>21</v>
      </c>
      <c r="Q23" s="81"/>
      <c r="R23" s="81"/>
    </row>
    <row r="24" spans="1:18" s="16" customFormat="1" ht="16.5" customHeight="1" x14ac:dyDescent="0.25">
      <c r="A24" s="123" t="s">
        <v>26</v>
      </c>
      <c r="B24" s="124"/>
      <c r="C24" s="125" t="s">
        <v>27</v>
      </c>
      <c r="D24" s="126"/>
      <c r="E24" s="126"/>
      <c r="F24" s="126"/>
      <c r="G24" s="127"/>
      <c r="H24" s="17" t="s">
        <v>18</v>
      </c>
      <c r="I24" s="66">
        <v>0</v>
      </c>
      <c r="J24" s="66">
        <v>0</v>
      </c>
      <c r="K24" s="66" t="s">
        <v>21</v>
      </c>
      <c r="L24" s="75" t="str">
        <f t="shared" si="0"/>
        <v>-</v>
      </c>
      <c r="M24" s="17" t="s">
        <v>21</v>
      </c>
      <c r="Q24" s="81"/>
      <c r="R24" s="81"/>
    </row>
    <row r="25" spans="1:18" s="16" customFormat="1" ht="8.1" customHeight="1" x14ac:dyDescent="0.25">
      <c r="A25" s="123" t="s">
        <v>28</v>
      </c>
      <c r="B25" s="124"/>
      <c r="C25" s="125" t="s">
        <v>29</v>
      </c>
      <c r="D25" s="126"/>
      <c r="E25" s="126"/>
      <c r="F25" s="126"/>
      <c r="G25" s="127"/>
      <c r="H25" s="17" t="s">
        <v>18</v>
      </c>
      <c r="I25" s="66">
        <v>2.0085000000000002</v>
      </c>
      <c r="J25" s="66">
        <f>'[1]2024'!$DW$7/1000</f>
        <v>0.57190596000000005</v>
      </c>
      <c r="K25" s="66">
        <f>J25-I25</f>
        <v>-1.4365940400000001</v>
      </c>
      <c r="L25" s="57">
        <f t="shared" si="0"/>
        <v>-0.71525717699775959</v>
      </c>
      <c r="M25" s="17" t="s">
        <v>21</v>
      </c>
      <c r="Q25" s="81"/>
      <c r="R25" s="81"/>
    </row>
    <row r="26" spans="1:18" s="16" customFormat="1" ht="8.1" customHeight="1" x14ac:dyDescent="0.25">
      <c r="A26" s="123" t="s">
        <v>30</v>
      </c>
      <c r="B26" s="124"/>
      <c r="C26" s="125" t="s">
        <v>31</v>
      </c>
      <c r="D26" s="126"/>
      <c r="E26" s="126"/>
      <c r="F26" s="126"/>
      <c r="G26" s="127"/>
      <c r="H26" s="17" t="s">
        <v>18</v>
      </c>
      <c r="I26" s="66">
        <v>661.34165840000003</v>
      </c>
      <c r="J26" s="66">
        <f>'[1]2024'!$DV$8/1000</f>
        <v>175.37422137000001</v>
      </c>
      <c r="K26" s="66">
        <f>J26-I26</f>
        <v>-485.96743703000004</v>
      </c>
      <c r="L26" s="57">
        <f t="shared" si="0"/>
        <v>-0.73482054374997774</v>
      </c>
      <c r="M26" s="27" t="s">
        <v>21</v>
      </c>
      <c r="Q26" s="81"/>
      <c r="R26" s="81"/>
    </row>
    <row r="27" spans="1:18" s="16" customFormat="1" ht="8.1" customHeight="1" x14ac:dyDescent="0.25">
      <c r="A27" s="123" t="s">
        <v>32</v>
      </c>
      <c r="B27" s="124"/>
      <c r="C27" s="125" t="s">
        <v>33</v>
      </c>
      <c r="D27" s="126"/>
      <c r="E27" s="126"/>
      <c r="F27" s="126"/>
      <c r="G27" s="127"/>
      <c r="H27" s="17" t="s">
        <v>18</v>
      </c>
      <c r="I27" s="66">
        <v>0</v>
      </c>
      <c r="J27" s="66">
        <v>0</v>
      </c>
      <c r="K27" s="66" t="s">
        <v>21</v>
      </c>
      <c r="L27" s="75" t="str">
        <f t="shared" si="0"/>
        <v>-</v>
      </c>
      <c r="M27" s="17" t="s">
        <v>21</v>
      </c>
      <c r="Q27" s="81"/>
      <c r="R27" s="81"/>
    </row>
    <row r="28" spans="1:18" s="16" customFormat="1" ht="8.1" customHeight="1" x14ac:dyDescent="0.25">
      <c r="A28" s="123" t="s">
        <v>34</v>
      </c>
      <c r="B28" s="124"/>
      <c r="C28" s="125" t="s">
        <v>35</v>
      </c>
      <c r="D28" s="126"/>
      <c r="E28" s="126"/>
      <c r="F28" s="126"/>
      <c r="G28" s="127"/>
      <c r="H28" s="17" t="s">
        <v>18</v>
      </c>
      <c r="I28" s="66">
        <v>8.24</v>
      </c>
      <c r="J28" s="66">
        <f>'[1]2024'!$DV$11/1000</f>
        <v>3.9301493199999999</v>
      </c>
      <c r="K28" s="66">
        <f>J28-I28</f>
        <v>-4.3098506800000003</v>
      </c>
      <c r="L28" s="57">
        <f t="shared" si="0"/>
        <v>-0.52304013106796121</v>
      </c>
      <c r="M28" s="27" t="s">
        <v>21</v>
      </c>
      <c r="Q28" s="81"/>
      <c r="R28" s="81"/>
    </row>
    <row r="29" spans="1:18" s="16" customFormat="1" ht="8.1" customHeight="1" x14ac:dyDescent="0.25">
      <c r="A29" s="123" t="s">
        <v>36</v>
      </c>
      <c r="B29" s="124"/>
      <c r="C29" s="125" t="s">
        <v>37</v>
      </c>
      <c r="D29" s="126"/>
      <c r="E29" s="126"/>
      <c r="F29" s="126"/>
      <c r="G29" s="127"/>
      <c r="H29" s="17" t="s">
        <v>18</v>
      </c>
      <c r="I29" s="66">
        <v>0</v>
      </c>
      <c r="J29" s="66">
        <v>0</v>
      </c>
      <c r="K29" s="66" t="s">
        <v>21</v>
      </c>
      <c r="L29" s="75" t="str">
        <f t="shared" si="0"/>
        <v>-</v>
      </c>
      <c r="M29" s="17" t="s">
        <v>21</v>
      </c>
      <c r="Q29" s="81"/>
      <c r="R29" s="81"/>
    </row>
    <row r="30" spans="1:18" s="16" customFormat="1" ht="8.1" customHeight="1" x14ac:dyDescent="0.25">
      <c r="A30" s="123" t="s">
        <v>38</v>
      </c>
      <c r="B30" s="124"/>
      <c r="C30" s="125" t="s">
        <v>39</v>
      </c>
      <c r="D30" s="126"/>
      <c r="E30" s="126"/>
      <c r="F30" s="126"/>
      <c r="G30" s="127"/>
      <c r="H30" s="17" t="s">
        <v>18</v>
      </c>
      <c r="I30" s="66">
        <v>0</v>
      </c>
      <c r="J30" s="66">
        <v>0</v>
      </c>
      <c r="K30" s="66" t="s">
        <v>21</v>
      </c>
      <c r="L30" s="75" t="str">
        <f t="shared" si="0"/>
        <v>-</v>
      </c>
      <c r="M30" s="17" t="s">
        <v>21</v>
      </c>
      <c r="Q30" s="81"/>
      <c r="R30" s="81"/>
    </row>
    <row r="31" spans="1:18" s="16" customFormat="1" ht="16.5" customHeight="1" x14ac:dyDescent="0.25">
      <c r="A31" s="123" t="s">
        <v>40</v>
      </c>
      <c r="B31" s="124"/>
      <c r="C31" s="125" t="s">
        <v>41</v>
      </c>
      <c r="D31" s="126"/>
      <c r="E31" s="126"/>
      <c r="F31" s="126"/>
      <c r="G31" s="127"/>
      <c r="H31" s="17" t="s">
        <v>18</v>
      </c>
      <c r="I31" s="66">
        <v>0</v>
      </c>
      <c r="J31" s="66">
        <v>0</v>
      </c>
      <c r="K31" s="66" t="s">
        <v>21</v>
      </c>
      <c r="L31" s="75" t="str">
        <f t="shared" si="0"/>
        <v>-</v>
      </c>
      <c r="M31" s="17" t="s">
        <v>21</v>
      </c>
      <c r="Q31" s="81"/>
      <c r="R31" s="81"/>
    </row>
    <row r="32" spans="1:18" s="16" customFormat="1" ht="8.1" customHeight="1" x14ac:dyDescent="0.25">
      <c r="A32" s="123" t="s">
        <v>42</v>
      </c>
      <c r="B32" s="124"/>
      <c r="C32" s="133" t="s">
        <v>43</v>
      </c>
      <c r="D32" s="134"/>
      <c r="E32" s="134"/>
      <c r="F32" s="134"/>
      <c r="G32" s="135"/>
      <c r="H32" s="17" t="s">
        <v>18</v>
      </c>
      <c r="I32" s="66">
        <v>0</v>
      </c>
      <c r="J32" s="66">
        <v>0</v>
      </c>
      <c r="K32" s="66" t="s">
        <v>21</v>
      </c>
      <c r="L32" s="75" t="str">
        <f t="shared" si="0"/>
        <v>-</v>
      </c>
      <c r="M32" s="17" t="s">
        <v>21</v>
      </c>
      <c r="Q32" s="81"/>
      <c r="R32" s="81"/>
    </row>
    <row r="33" spans="1:18" s="16" customFormat="1" ht="8.1" customHeight="1" x14ac:dyDescent="0.25">
      <c r="A33" s="123" t="s">
        <v>44</v>
      </c>
      <c r="B33" s="124"/>
      <c r="C33" s="133" t="s">
        <v>45</v>
      </c>
      <c r="D33" s="134"/>
      <c r="E33" s="134"/>
      <c r="F33" s="134"/>
      <c r="G33" s="135"/>
      <c r="H33" s="17" t="s">
        <v>18</v>
      </c>
      <c r="I33" s="66">
        <v>0</v>
      </c>
      <c r="J33" s="66">
        <v>0</v>
      </c>
      <c r="K33" s="66" t="s">
        <v>21</v>
      </c>
      <c r="L33" s="75" t="str">
        <f t="shared" si="0"/>
        <v>-</v>
      </c>
      <c r="M33" s="17" t="s">
        <v>21</v>
      </c>
      <c r="Q33" s="81"/>
      <c r="R33" s="81"/>
    </row>
    <row r="34" spans="1:18" s="16" customFormat="1" ht="8.1" customHeight="1" x14ac:dyDescent="0.25">
      <c r="A34" s="123" t="s">
        <v>46</v>
      </c>
      <c r="B34" s="124"/>
      <c r="C34" s="125" t="s">
        <v>47</v>
      </c>
      <c r="D34" s="126"/>
      <c r="E34" s="126"/>
      <c r="F34" s="126"/>
      <c r="G34" s="127"/>
      <c r="H34" s="17" t="s">
        <v>18</v>
      </c>
      <c r="I34" s="66">
        <v>3.09</v>
      </c>
      <c r="J34" s="66">
        <f>'[1]2024'!$DV$12/1000</f>
        <v>3.5401503899999955</v>
      </c>
      <c r="K34" s="66">
        <f>J34-I34</f>
        <v>0.45015038999999568</v>
      </c>
      <c r="L34" s="57">
        <f t="shared" si="0"/>
        <v>0.14567973786407618</v>
      </c>
      <c r="M34" s="27" t="s">
        <v>21</v>
      </c>
      <c r="Q34" s="81"/>
      <c r="R34" s="81"/>
    </row>
    <row r="35" spans="1:18" s="16" customFormat="1" ht="16.5" customHeight="1" x14ac:dyDescent="0.25">
      <c r="A35" s="123" t="s">
        <v>48</v>
      </c>
      <c r="B35" s="124"/>
      <c r="C35" s="136" t="s">
        <v>49</v>
      </c>
      <c r="D35" s="137"/>
      <c r="E35" s="137"/>
      <c r="F35" s="137"/>
      <c r="G35" s="138"/>
      <c r="H35" s="17" t="s">
        <v>18</v>
      </c>
      <c r="I35" s="66">
        <v>661.48480129709992</v>
      </c>
      <c r="J35" s="66">
        <f>J40+J41+J43</f>
        <v>133.37259501</v>
      </c>
      <c r="K35" s="66">
        <f>J35-I35</f>
        <v>-528.11220628709998</v>
      </c>
      <c r="L35" s="57">
        <f t="shared" si="0"/>
        <v>-0.79837390859401336</v>
      </c>
      <c r="M35" s="27" t="s">
        <v>21</v>
      </c>
      <c r="Q35" s="81"/>
      <c r="R35" s="81"/>
    </row>
    <row r="36" spans="1:18" s="16" customFormat="1" ht="8.1" customHeight="1" x14ac:dyDescent="0.25">
      <c r="A36" s="123" t="s">
        <v>50</v>
      </c>
      <c r="B36" s="124"/>
      <c r="C36" s="125" t="s">
        <v>20</v>
      </c>
      <c r="D36" s="126"/>
      <c r="E36" s="126"/>
      <c r="F36" s="126"/>
      <c r="G36" s="127"/>
      <c r="H36" s="17" t="s">
        <v>18</v>
      </c>
      <c r="I36" s="66">
        <v>0</v>
      </c>
      <c r="J36" s="66">
        <v>0</v>
      </c>
      <c r="K36" s="66">
        <v>0</v>
      </c>
      <c r="L36" s="75" t="str">
        <f t="shared" si="0"/>
        <v>-</v>
      </c>
      <c r="M36" s="17" t="s">
        <v>21</v>
      </c>
      <c r="Q36" s="81"/>
      <c r="R36" s="81"/>
    </row>
    <row r="37" spans="1:18" s="16" customFormat="1" ht="16.5" customHeight="1" x14ac:dyDescent="0.25">
      <c r="A37" s="123" t="s">
        <v>51</v>
      </c>
      <c r="B37" s="124"/>
      <c r="C37" s="133" t="s">
        <v>23</v>
      </c>
      <c r="D37" s="134"/>
      <c r="E37" s="134"/>
      <c r="F37" s="134"/>
      <c r="G37" s="135"/>
      <c r="H37" s="17" t="s">
        <v>18</v>
      </c>
      <c r="I37" s="66">
        <v>0</v>
      </c>
      <c r="J37" s="66">
        <v>0</v>
      </c>
      <c r="K37" s="66" t="s">
        <v>21</v>
      </c>
      <c r="L37" s="75" t="str">
        <f t="shared" si="0"/>
        <v>-</v>
      </c>
      <c r="M37" s="17" t="s">
        <v>21</v>
      </c>
      <c r="Q37" s="81"/>
      <c r="R37" s="81"/>
    </row>
    <row r="38" spans="1:18" s="16" customFormat="1" ht="16.5" customHeight="1" x14ac:dyDescent="0.25">
      <c r="A38" s="123" t="s">
        <v>52</v>
      </c>
      <c r="B38" s="124"/>
      <c r="C38" s="133" t="s">
        <v>25</v>
      </c>
      <c r="D38" s="134"/>
      <c r="E38" s="134"/>
      <c r="F38" s="134"/>
      <c r="G38" s="135"/>
      <c r="H38" s="17" t="s">
        <v>18</v>
      </c>
      <c r="I38" s="66">
        <v>0</v>
      </c>
      <c r="J38" s="66">
        <v>0</v>
      </c>
      <c r="K38" s="66" t="s">
        <v>21</v>
      </c>
      <c r="L38" s="75" t="str">
        <f t="shared" si="0"/>
        <v>-</v>
      </c>
      <c r="M38" s="17" t="s">
        <v>21</v>
      </c>
      <c r="Q38" s="81"/>
      <c r="R38" s="81"/>
    </row>
    <row r="39" spans="1:18" s="16" customFormat="1" ht="16.5" customHeight="1" x14ac:dyDescent="0.25">
      <c r="A39" s="123" t="s">
        <v>53</v>
      </c>
      <c r="B39" s="124"/>
      <c r="C39" s="133" t="s">
        <v>27</v>
      </c>
      <c r="D39" s="134"/>
      <c r="E39" s="134"/>
      <c r="F39" s="134"/>
      <c r="G39" s="135"/>
      <c r="H39" s="17" t="s">
        <v>18</v>
      </c>
      <c r="I39" s="66">
        <v>0</v>
      </c>
      <c r="J39" s="66">
        <v>0</v>
      </c>
      <c r="K39" s="66" t="s">
        <v>21</v>
      </c>
      <c r="L39" s="75" t="str">
        <f t="shared" si="0"/>
        <v>-</v>
      </c>
      <c r="M39" s="17" t="s">
        <v>21</v>
      </c>
      <c r="Q39" s="81"/>
      <c r="R39" s="81"/>
    </row>
    <row r="40" spans="1:18" s="16" customFormat="1" ht="8.1" customHeight="1" x14ac:dyDescent="0.25">
      <c r="A40" s="123" t="s">
        <v>54</v>
      </c>
      <c r="B40" s="124"/>
      <c r="C40" s="125" t="s">
        <v>29</v>
      </c>
      <c r="D40" s="126"/>
      <c r="E40" s="126"/>
      <c r="F40" s="126"/>
      <c r="G40" s="127"/>
      <c r="H40" s="17" t="s">
        <v>18</v>
      </c>
      <c r="I40" s="66">
        <v>2.9488900000000005</v>
      </c>
      <c r="J40" s="66">
        <f>('[1]2024'!$DW$13+'[1]2024'!$DW$151)/1000</f>
        <v>0.59537824241999937</v>
      </c>
      <c r="K40" s="66">
        <f>J40-I40</f>
        <v>-2.3535117575800011</v>
      </c>
      <c r="L40" s="57">
        <f t="shared" si="0"/>
        <v>-0.79810089816168139</v>
      </c>
      <c r="M40" s="17" t="s">
        <v>21</v>
      </c>
      <c r="O40" s="85"/>
      <c r="Q40" s="81"/>
      <c r="R40" s="81"/>
    </row>
    <row r="41" spans="1:18" s="16" customFormat="1" ht="8.1" customHeight="1" x14ac:dyDescent="0.25">
      <c r="A41" s="123" t="s">
        <v>55</v>
      </c>
      <c r="B41" s="124"/>
      <c r="C41" s="125" t="s">
        <v>31</v>
      </c>
      <c r="D41" s="126"/>
      <c r="E41" s="126"/>
      <c r="F41" s="126"/>
      <c r="G41" s="127"/>
      <c r="H41" s="17" t="s">
        <v>18</v>
      </c>
      <c r="I41" s="66">
        <v>651.99644129709998</v>
      </c>
      <c r="J41" s="66">
        <f>('[1]2024'!$DV$13+'[1]2024'!$DV$151)/1000</f>
        <v>131.81669537758</v>
      </c>
      <c r="K41" s="66">
        <f>J41-I41</f>
        <v>-520.17974591951997</v>
      </c>
      <c r="L41" s="57">
        <f t="shared" si="0"/>
        <v>-0.79782605083650426</v>
      </c>
      <c r="M41" s="27" t="s">
        <v>21</v>
      </c>
      <c r="Q41" s="81"/>
      <c r="R41" s="81"/>
    </row>
    <row r="42" spans="1:18" s="16" customFormat="1" ht="8.1" customHeight="1" x14ac:dyDescent="0.25">
      <c r="A42" s="123" t="s">
        <v>56</v>
      </c>
      <c r="B42" s="124"/>
      <c r="C42" s="125" t="s">
        <v>33</v>
      </c>
      <c r="D42" s="126"/>
      <c r="E42" s="126"/>
      <c r="F42" s="126"/>
      <c r="G42" s="127"/>
      <c r="H42" s="17" t="s">
        <v>18</v>
      </c>
      <c r="I42" s="66">
        <v>0</v>
      </c>
      <c r="J42" s="66">
        <v>0</v>
      </c>
      <c r="K42" s="66" t="s">
        <v>21</v>
      </c>
      <c r="L42" s="75" t="str">
        <f t="shared" si="0"/>
        <v>-</v>
      </c>
      <c r="M42" s="17" t="s">
        <v>21</v>
      </c>
      <c r="Q42" s="81"/>
      <c r="R42" s="81"/>
    </row>
    <row r="43" spans="1:18" s="16" customFormat="1" ht="8.1" customHeight="1" x14ac:dyDescent="0.25">
      <c r="A43" s="123" t="s">
        <v>57</v>
      </c>
      <c r="B43" s="124"/>
      <c r="C43" s="125" t="s">
        <v>35</v>
      </c>
      <c r="D43" s="126"/>
      <c r="E43" s="126"/>
      <c r="F43" s="126"/>
      <c r="G43" s="127"/>
      <c r="H43" s="17" t="s">
        <v>18</v>
      </c>
      <c r="I43" s="66">
        <v>5.9832700000000001</v>
      </c>
      <c r="J43" s="66">
        <f>'[1]2024'!$DV$362/1000</f>
        <v>0.96052139000000014</v>
      </c>
      <c r="K43" s="66">
        <f>J43-I43</f>
        <v>-5.0227486099999998</v>
      </c>
      <c r="L43" s="57">
        <f t="shared" si="0"/>
        <v>-0.83946547790756554</v>
      </c>
      <c r="M43" s="27" t="s">
        <v>21</v>
      </c>
      <c r="Q43" s="81"/>
      <c r="R43" s="81"/>
    </row>
    <row r="44" spans="1:18" s="16" customFormat="1" ht="8.1" customHeight="1" x14ac:dyDescent="0.25">
      <c r="A44" s="123" t="s">
        <v>58</v>
      </c>
      <c r="B44" s="124"/>
      <c r="C44" s="125" t="s">
        <v>37</v>
      </c>
      <c r="D44" s="126"/>
      <c r="E44" s="126"/>
      <c r="F44" s="126"/>
      <c r="G44" s="127"/>
      <c r="H44" s="17" t="s">
        <v>18</v>
      </c>
      <c r="I44" s="66">
        <v>0</v>
      </c>
      <c r="J44" s="66">
        <v>0</v>
      </c>
      <c r="K44" s="66" t="s">
        <v>21</v>
      </c>
      <c r="L44" s="75" t="str">
        <f t="shared" si="0"/>
        <v>-</v>
      </c>
      <c r="M44" s="17" t="s">
        <v>21</v>
      </c>
      <c r="Q44" s="81"/>
      <c r="R44" s="81"/>
    </row>
    <row r="45" spans="1:18" s="16" customFormat="1" ht="8.1" customHeight="1" x14ac:dyDescent="0.25">
      <c r="A45" s="123" t="s">
        <v>59</v>
      </c>
      <c r="B45" s="124"/>
      <c r="C45" s="125" t="s">
        <v>39</v>
      </c>
      <c r="D45" s="126"/>
      <c r="E45" s="126"/>
      <c r="F45" s="126"/>
      <c r="G45" s="127"/>
      <c r="H45" s="17" t="s">
        <v>18</v>
      </c>
      <c r="I45" s="66">
        <v>0</v>
      </c>
      <c r="J45" s="66">
        <v>0</v>
      </c>
      <c r="K45" s="66" t="s">
        <v>21</v>
      </c>
      <c r="L45" s="75" t="str">
        <f t="shared" si="0"/>
        <v>-</v>
      </c>
      <c r="M45" s="17" t="s">
        <v>21</v>
      </c>
      <c r="Q45" s="81"/>
      <c r="R45" s="81"/>
    </row>
    <row r="46" spans="1:18" s="16" customFormat="1" ht="16.5" customHeight="1" x14ac:dyDescent="0.25">
      <c r="A46" s="123" t="s">
        <v>60</v>
      </c>
      <c r="B46" s="124"/>
      <c r="C46" s="125" t="s">
        <v>41</v>
      </c>
      <c r="D46" s="126"/>
      <c r="E46" s="126"/>
      <c r="F46" s="126"/>
      <c r="G46" s="127"/>
      <c r="H46" s="17" t="s">
        <v>18</v>
      </c>
      <c r="I46" s="66">
        <v>0</v>
      </c>
      <c r="J46" s="66">
        <v>0</v>
      </c>
      <c r="K46" s="66" t="s">
        <v>21</v>
      </c>
      <c r="L46" s="75" t="str">
        <f t="shared" si="0"/>
        <v>-</v>
      </c>
      <c r="M46" s="17" t="s">
        <v>21</v>
      </c>
      <c r="Q46" s="81"/>
      <c r="R46" s="81"/>
    </row>
    <row r="47" spans="1:18" s="16" customFormat="1" ht="8.1" customHeight="1" x14ac:dyDescent="0.25">
      <c r="A47" s="123" t="s">
        <v>61</v>
      </c>
      <c r="B47" s="124"/>
      <c r="C47" s="133" t="s">
        <v>43</v>
      </c>
      <c r="D47" s="134"/>
      <c r="E47" s="134"/>
      <c r="F47" s="134"/>
      <c r="G47" s="135"/>
      <c r="H47" s="17" t="s">
        <v>18</v>
      </c>
      <c r="I47" s="66">
        <v>0</v>
      </c>
      <c r="J47" s="66">
        <v>0</v>
      </c>
      <c r="K47" s="66" t="s">
        <v>21</v>
      </c>
      <c r="L47" s="75" t="str">
        <f t="shared" si="0"/>
        <v>-</v>
      </c>
      <c r="M47" s="17" t="s">
        <v>21</v>
      </c>
      <c r="Q47" s="81"/>
      <c r="R47" s="81"/>
    </row>
    <row r="48" spans="1:18" s="16" customFormat="1" ht="8.1" customHeight="1" x14ac:dyDescent="0.25">
      <c r="A48" s="123" t="s">
        <v>62</v>
      </c>
      <c r="B48" s="124"/>
      <c r="C48" s="133" t="s">
        <v>45</v>
      </c>
      <c r="D48" s="134"/>
      <c r="E48" s="134"/>
      <c r="F48" s="134"/>
      <c r="G48" s="135"/>
      <c r="H48" s="17" t="s">
        <v>18</v>
      </c>
      <c r="I48" s="66">
        <v>0</v>
      </c>
      <c r="J48" s="66">
        <v>0</v>
      </c>
      <c r="K48" s="66" t="s">
        <v>21</v>
      </c>
      <c r="L48" s="75" t="str">
        <f t="shared" si="0"/>
        <v>-</v>
      </c>
      <c r="M48" s="17" t="s">
        <v>21</v>
      </c>
      <c r="Q48" s="81"/>
      <c r="R48" s="81"/>
    </row>
    <row r="49" spans="1:18" s="16" customFormat="1" x14ac:dyDescent="0.25">
      <c r="A49" s="123" t="s">
        <v>63</v>
      </c>
      <c r="B49" s="124"/>
      <c r="C49" s="125" t="s">
        <v>47</v>
      </c>
      <c r="D49" s="126"/>
      <c r="E49" s="126"/>
      <c r="F49" s="126"/>
      <c r="G49" s="127"/>
      <c r="H49" s="17" t="s">
        <v>18</v>
      </c>
      <c r="I49" s="66">
        <v>0.55620000000000003</v>
      </c>
      <c r="J49" s="66">
        <v>0</v>
      </c>
      <c r="K49" s="66">
        <f t="shared" ref="K49:K54" si="1">J49-I49</f>
        <v>-0.55620000000000003</v>
      </c>
      <c r="L49" s="57">
        <f t="shared" si="0"/>
        <v>-1</v>
      </c>
      <c r="M49" s="17" t="s">
        <v>21</v>
      </c>
      <c r="Q49" s="81"/>
      <c r="R49" s="81"/>
    </row>
    <row r="50" spans="1:18" s="16" customFormat="1" ht="8.1" customHeight="1" x14ac:dyDescent="0.25">
      <c r="A50" s="123" t="s">
        <v>64</v>
      </c>
      <c r="B50" s="124"/>
      <c r="C50" s="125" t="s">
        <v>65</v>
      </c>
      <c r="D50" s="126"/>
      <c r="E50" s="126"/>
      <c r="F50" s="126"/>
      <c r="G50" s="127"/>
      <c r="H50" s="17" t="s">
        <v>18</v>
      </c>
      <c r="I50" s="66">
        <v>271.47038740541888</v>
      </c>
      <c r="J50" s="66">
        <f>J51+J52+J57+J58</f>
        <v>56.582718490000005</v>
      </c>
      <c r="K50" s="66">
        <f t="shared" si="1"/>
        <v>-214.88766891541889</v>
      </c>
      <c r="L50" s="57">
        <f t="shared" si="0"/>
        <v>-0.79156946350285229</v>
      </c>
      <c r="M50" s="27" t="s">
        <v>21</v>
      </c>
      <c r="Q50" s="81"/>
      <c r="R50" s="81"/>
    </row>
    <row r="51" spans="1:18" s="16" customFormat="1" ht="8.1" customHeight="1" x14ac:dyDescent="0.25">
      <c r="A51" s="123" t="s">
        <v>51</v>
      </c>
      <c r="B51" s="124"/>
      <c r="C51" s="133" t="s">
        <v>66</v>
      </c>
      <c r="D51" s="134"/>
      <c r="E51" s="134"/>
      <c r="F51" s="134"/>
      <c r="G51" s="135"/>
      <c r="H51" s="17" t="s">
        <v>18</v>
      </c>
      <c r="I51" s="66">
        <v>0.70040000000000002</v>
      </c>
      <c r="J51" s="66">
        <f>'[1]2024'!$DW$30/1000</f>
        <v>0.14298050999999998</v>
      </c>
      <c r="K51" s="66">
        <f t="shared" si="1"/>
        <v>-0.55741949000000002</v>
      </c>
      <c r="L51" s="57">
        <f t="shared" si="0"/>
        <v>-0.79585878069674476</v>
      </c>
      <c r="M51" s="17" t="s">
        <v>21</v>
      </c>
      <c r="Q51" s="81"/>
      <c r="R51" s="81"/>
    </row>
    <row r="52" spans="1:18" s="16" customFormat="1" ht="8.1" customHeight="1" x14ac:dyDescent="0.25">
      <c r="A52" s="123" t="s">
        <v>52</v>
      </c>
      <c r="B52" s="124"/>
      <c r="C52" s="133" t="s">
        <v>67</v>
      </c>
      <c r="D52" s="134"/>
      <c r="E52" s="134"/>
      <c r="F52" s="134"/>
      <c r="G52" s="135"/>
      <c r="H52" s="17" t="s">
        <v>18</v>
      </c>
      <c r="I52" s="66">
        <v>235.41680000000002</v>
      </c>
      <c r="J52" s="66">
        <f>J53+J56</f>
        <v>54.188465319999999</v>
      </c>
      <c r="K52" s="66">
        <f t="shared" si="1"/>
        <v>-181.22833468000002</v>
      </c>
      <c r="L52" s="57">
        <f t="shared" ref="L52:L83" si="2">IF(AND(I52=0,J52&gt;0),1,IF(AND(I52=0,J52=0),"-",IF(AND(I52&gt;0,J52=0),-1,IF(I52&gt;0,J52/I52-1,-1))))</f>
        <v>-0.76981903874319935</v>
      </c>
      <c r="M52" s="27" t="s">
        <v>21</v>
      </c>
      <c r="Q52" s="81"/>
      <c r="R52" s="81"/>
    </row>
    <row r="53" spans="1:18" s="16" customFormat="1" ht="8.1" customHeight="1" x14ac:dyDescent="0.25">
      <c r="A53" s="123" t="s">
        <v>68</v>
      </c>
      <c r="B53" s="124"/>
      <c r="C53" s="139" t="s">
        <v>69</v>
      </c>
      <c r="D53" s="140"/>
      <c r="E53" s="140"/>
      <c r="F53" s="140"/>
      <c r="G53" s="141"/>
      <c r="H53" s="17" t="s">
        <v>18</v>
      </c>
      <c r="I53" s="66">
        <v>234.61340000000001</v>
      </c>
      <c r="J53" s="66">
        <f>('[1]2024'!$EA$29+'[1]2024'!$EA$34)/1000</f>
        <v>53.948133909999996</v>
      </c>
      <c r="K53" s="66">
        <f t="shared" si="1"/>
        <v>-180.66526609000002</v>
      </c>
      <c r="L53" s="57">
        <f t="shared" si="2"/>
        <v>-0.77005518904717296</v>
      </c>
      <c r="M53" s="27" t="s">
        <v>21</v>
      </c>
      <c r="Q53" s="81"/>
      <c r="R53" s="81"/>
    </row>
    <row r="54" spans="1:18" s="16" customFormat="1" ht="16.5" customHeight="1" x14ac:dyDescent="0.25">
      <c r="A54" s="123" t="s">
        <v>70</v>
      </c>
      <c r="B54" s="124"/>
      <c r="C54" s="142" t="s">
        <v>71</v>
      </c>
      <c r="D54" s="143"/>
      <c r="E54" s="143"/>
      <c r="F54" s="143"/>
      <c r="G54" s="144"/>
      <c r="H54" s="17" t="s">
        <v>18</v>
      </c>
      <c r="I54" s="66">
        <v>234.61340000000001</v>
      </c>
      <c r="J54" s="66">
        <f>'[1]2024'!$DV$29/1000</f>
        <v>53.913118619999992</v>
      </c>
      <c r="K54" s="66">
        <f t="shared" si="1"/>
        <v>-180.70028138000004</v>
      </c>
      <c r="L54" s="57">
        <f t="shared" si="2"/>
        <v>-0.77020443580801445</v>
      </c>
      <c r="M54" s="27" t="s">
        <v>21</v>
      </c>
      <c r="Q54" s="81"/>
      <c r="R54" s="81"/>
    </row>
    <row r="55" spans="1:18" s="16" customFormat="1" ht="8.1" customHeight="1" x14ac:dyDescent="0.25">
      <c r="A55" s="123" t="s">
        <v>72</v>
      </c>
      <c r="B55" s="124"/>
      <c r="C55" s="142" t="s">
        <v>73</v>
      </c>
      <c r="D55" s="143"/>
      <c r="E55" s="143"/>
      <c r="F55" s="143"/>
      <c r="G55" s="144"/>
      <c r="H55" s="17" t="s">
        <v>18</v>
      </c>
      <c r="I55" s="66">
        <v>0</v>
      </c>
      <c r="J55" s="66">
        <v>0</v>
      </c>
      <c r="K55" s="66" t="s">
        <v>21</v>
      </c>
      <c r="L55" s="75" t="str">
        <f t="shared" si="2"/>
        <v>-</v>
      </c>
      <c r="M55" s="17" t="s">
        <v>21</v>
      </c>
      <c r="Q55" s="81"/>
      <c r="R55" s="81"/>
    </row>
    <row r="56" spans="1:18" s="16" customFormat="1" ht="8.1" customHeight="1" x14ac:dyDescent="0.25">
      <c r="A56" s="123" t="s">
        <v>74</v>
      </c>
      <c r="B56" s="124"/>
      <c r="C56" s="139" t="s">
        <v>75</v>
      </c>
      <c r="D56" s="140"/>
      <c r="E56" s="140"/>
      <c r="F56" s="140"/>
      <c r="G56" s="141"/>
      <c r="H56" s="17" t="s">
        <v>18</v>
      </c>
      <c r="I56" s="66">
        <v>0.8034</v>
      </c>
      <c r="J56" s="66">
        <f>('[1]2024'!$EA$35+'[1]2024'!$EA$36)/1000</f>
        <v>0.24033140999999997</v>
      </c>
      <c r="K56" s="66">
        <f>J56-I56</f>
        <v>-0.56306859000000009</v>
      </c>
      <c r="L56" s="57">
        <f t="shared" si="2"/>
        <v>-0.70085709484690073</v>
      </c>
      <c r="M56" s="17" t="s">
        <v>21</v>
      </c>
      <c r="Q56" s="81"/>
      <c r="R56" s="81"/>
    </row>
    <row r="57" spans="1:18" s="16" customFormat="1" ht="8.1" customHeight="1" x14ac:dyDescent="0.25">
      <c r="A57" s="123" t="s">
        <v>53</v>
      </c>
      <c r="B57" s="124"/>
      <c r="C57" s="133" t="s">
        <v>76</v>
      </c>
      <c r="D57" s="134"/>
      <c r="E57" s="134"/>
      <c r="F57" s="134"/>
      <c r="G57" s="135"/>
      <c r="H57" s="17" t="s">
        <v>18</v>
      </c>
      <c r="I57" s="66">
        <v>28.502666220982878</v>
      </c>
      <c r="J57" s="66">
        <f>('[1]2024'!$EA$42+'[1]2024'!$EA$45+'[1]2024'!$EA$65)/1000</f>
        <v>1.9545454199999999</v>
      </c>
      <c r="K57" s="66">
        <f>J57-I57</f>
        <v>-26.548120800982879</v>
      </c>
      <c r="L57" s="57">
        <f t="shared" si="2"/>
        <v>-0.93142587416747991</v>
      </c>
      <c r="M57" s="27" t="s">
        <v>21</v>
      </c>
      <c r="Q57" s="81"/>
      <c r="R57" s="81"/>
    </row>
    <row r="58" spans="1:18" s="16" customFormat="1" ht="8.1" customHeight="1" x14ac:dyDescent="0.25">
      <c r="A58" s="123" t="s">
        <v>56</v>
      </c>
      <c r="B58" s="124"/>
      <c r="C58" s="133" t="s">
        <v>77</v>
      </c>
      <c r="D58" s="134"/>
      <c r="E58" s="134"/>
      <c r="F58" s="134"/>
      <c r="G58" s="135"/>
      <c r="H58" s="17" t="s">
        <v>18</v>
      </c>
      <c r="I58" s="66">
        <v>6.8505211844359994</v>
      </c>
      <c r="J58" s="66">
        <f>('[1]2024'!$EA$31+'[1]2024'!$EA$38+'[1]2024'!$EA$69+'[1]2024'!$EA$74+'[1]2024'!$EA$80+'[1]2024'!$EA$90)/1000</f>
        <v>0.29672724</v>
      </c>
      <c r="K58" s="66">
        <f>J58-I58</f>
        <v>-6.5537939444359994</v>
      </c>
      <c r="L58" s="57">
        <f t="shared" si="2"/>
        <v>-0.95668545034585872</v>
      </c>
      <c r="M58" s="17" t="s">
        <v>21</v>
      </c>
      <c r="Q58" s="81"/>
      <c r="R58" s="81"/>
    </row>
    <row r="59" spans="1:18" s="16" customFormat="1" ht="8.1" customHeight="1" x14ac:dyDescent="0.25">
      <c r="A59" s="123" t="s">
        <v>78</v>
      </c>
      <c r="B59" s="124"/>
      <c r="C59" s="125" t="s">
        <v>79</v>
      </c>
      <c r="D59" s="126"/>
      <c r="E59" s="126"/>
      <c r="F59" s="126"/>
      <c r="G59" s="127"/>
      <c r="H59" s="17" t="s">
        <v>18</v>
      </c>
      <c r="I59" s="66">
        <v>146.28128074519645</v>
      </c>
      <c r="J59" s="66">
        <f>J64</f>
        <v>7.0830377899999997</v>
      </c>
      <c r="K59" s="66">
        <f>J59-I59</f>
        <v>-139.19824295519646</v>
      </c>
      <c r="L59" s="57">
        <f t="shared" si="2"/>
        <v>-0.9515793288524883</v>
      </c>
      <c r="M59" s="27" t="s">
        <v>21</v>
      </c>
      <c r="Q59" s="81"/>
      <c r="R59" s="81"/>
    </row>
    <row r="60" spans="1:18" s="16" customFormat="1" ht="16.5" customHeight="1" x14ac:dyDescent="0.25">
      <c r="A60" s="123" t="s">
        <v>80</v>
      </c>
      <c r="B60" s="124"/>
      <c r="C60" s="133" t="s">
        <v>81</v>
      </c>
      <c r="D60" s="134"/>
      <c r="E60" s="134"/>
      <c r="F60" s="134"/>
      <c r="G60" s="135"/>
      <c r="H60" s="17" t="s">
        <v>18</v>
      </c>
      <c r="I60" s="66">
        <v>0</v>
      </c>
      <c r="J60" s="66">
        <v>0</v>
      </c>
      <c r="K60" s="66" t="s">
        <v>21</v>
      </c>
      <c r="L60" s="75" t="str">
        <f t="shared" si="2"/>
        <v>-</v>
      </c>
      <c r="M60" s="17" t="s">
        <v>21</v>
      </c>
      <c r="Q60" s="81"/>
      <c r="R60" s="81"/>
    </row>
    <row r="61" spans="1:18" s="16" customFormat="1" ht="16.5" customHeight="1" x14ac:dyDescent="0.25">
      <c r="A61" s="123" t="s">
        <v>82</v>
      </c>
      <c r="B61" s="124"/>
      <c r="C61" s="133" t="s">
        <v>83</v>
      </c>
      <c r="D61" s="134"/>
      <c r="E61" s="134"/>
      <c r="F61" s="134"/>
      <c r="G61" s="135"/>
      <c r="H61" s="17" t="s">
        <v>18</v>
      </c>
      <c r="I61" s="66">
        <v>0</v>
      </c>
      <c r="J61" s="66">
        <v>0</v>
      </c>
      <c r="K61" s="66" t="s">
        <v>21</v>
      </c>
      <c r="L61" s="75" t="str">
        <f t="shared" si="2"/>
        <v>-</v>
      </c>
      <c r="M61" s="17" t="s">
        <v>21</v>
      </c>
      <c r="Q61" s="81"/>
      <c r="R61" s="81"/>
    </row>
    <row r="62" spans="1:18" s="16" customFormat="1" ht="8.1" customHeight="1" x14ac:dyDescent="0.25">
      <c r="A62" s="123" t="s">
        <v>84</v>
      </c>
      <c r="B62" s="124"/>
      <c r="C62" s="133" t="s">
        <v>85</v>
      </c>
      <c r="D62" s="134"/>
      <c r="E62" s="134"/>
      <c r="F62" s="134"/>
      <c r="G62" s="135"/>
      <c r="H62" s="17" t="s">
        <v>18</v>
      </c>
      <c r="I62" s="66">
        <v>0</v>
      </c>
      <c r="J62" s="66">
        <v>0</v>
      </c>
      <c r="K62" s="66" t="s">
        <v>21</v>
      </c>
      <c r="L62" s="75" t="str">
        <f t="shared" si="2"/>
        <v>-</v>
      </c>
      <c r="M62" s="17" t="s">
        <v>21</v>
      </c>
      <c r="Q62" s="81"/>
      <c r="R62" s="81"/>
    </row>
    <row r="63" spans="1:18" s="16" customFormat="1" ht="8.1" customHeight="1" x14ac:dyDescent="0.25">
      <c r="A63" s="123" t="s">
        <v>86</v>
      </c>
      <c r="B63" s="124"/>
      <c r="C63" s="133" t="s">
        <v>87</v>
      </c>
      <c r="D63" s="134"/>
      <c r="E63" s="134"/>
      <c r="F63" s="134"/>
      <c r="G63" s="135"/>
      <c r="H63" s="17" t="s">
        <v>18</v>
      </c>
      <c r="I63" s="66">
        <v>0</v>
      </c>
      <c r="J63" s="66">
        <v>0</v>
      </c>
      <c r="K63" s="66" t="s">
        <v>21</v>
      </c>
      <c r="L63" s="75" t="str">
        <f t="shared" si="2"/>
        <v>-</v>
      </c>
      <c r="M63" s="17" t="s">
        <v>21</v>
      </c>
      <c r="Q63" s="81"/>
      <c r="R63" s="81"/>
    </row>
    <row r="64" spans="1:18" s="16" customFormat="1" ht="8.1" customHeight="1" x14ac:dyDescent="0.25">
      <c r="A64" s="123" t="s">
        <v>88</v>
      </c>
      <c r="B64" s="124"/>
      <c r="C64" s="133" t="s">
        <v>89</v>
      </c>
      <c r="D64" s="134"/>
      <c r="E64" s="134"/>
      <c r="F64" s="134"/>
      <c r="G64" s="135"/>
      <c r="H64" s="17" t="s">
        <v>18</v>
      </c>
      <c r="I64" s="66">
        <v>146.28128074519645</v>
      </c>
      <c r="J64" s="66">
        <f>('[1]2024'!$EA$43+'[1]2024'!$EA$46+'[1]2024'!$EA$47+'[1]2024'!$EA$95+'[1]2024'!$EA$368)/1000</f>
        <v>7.0830377899999997</v>
      </c>
      <c r="K64" s="66">
        <f t="shared" ref="K64:K74" si="3">J64-I64</f>
        <v>-139.19824295519646</v>
      </c>
      <c r="L64" s="57">
        <f t="shared" si="2"/>
        <v>-0.9515793288524883</v>
      </c>
      <c r="M64" s="27" t="s">
        <v>21</v>
      </c>
      <c r="Q64" s="81"/>
      <c r="R64" s="81"/>
    </row>
    <row r="65" spans="1:18" s="16" customFormat="1" ht="8.1" customHeight="1" x14ac:dyDescent="0.25">
      <c r="A65" s="123" t="s">
        <v>90</v>
      </c>
      <c r="B65" s="124"/>
      <c r="C65" s="125" t="s">
        <v>91</v>
      </c>
      <c r="D65" s="126"/>
      <c r="E65" s="126"/>
      <c r="F65" s="126"/>
      <c r="G65" s="127"/>
      <c r="H65" s="17" t="s">
        <v>18</v>
      </c>
      <c r="I65" s="66">
        <v>135.70250000000001</v>
      </c>
      <c r="J65" s="66">
        <f>('[1]2024'!$EA$14+'[1]2024'!$EA$21+'[1]2024'!$EA$363+'[1]2024'!$EA$364+'[1]2024'!$EA$366+'[1]2024'!$EA$367)/1000</f>
        <v>36.915343870000008</v>
      </c>
      <c r="K65" s="66">
        <f t="shared" si="3"/>
        <v>-98.78715613</v>
      </c>
      <c r="L65" s="57">
        <f t="shared" si="2"/>
        <v>-0.72796857928188496</v>
      </c>
      <c r="M65" s="27" t="s">
        <v>21</v>
      </c>
      <c r="Q65" s="81"/>
      <c r="R65" s="81"/>
    </row>
    <row r="66" spans="1:18" s="16" customFormat="1" ht="8.1" customHeight="1" x14ac:dyDescent="0.25">
      <c r="A66" s="123" t="s">
        <v>92</v>
      </c>
      <c r="B66" s="124"/>
      <c r="C66" s="125" t="s">
        <v>93</v>
      </c>
      <c r="D66" s="126"/>
      <c r="E66" s="126"/>
      <c r="F66" s="126"/>
      <c r="G66" s="127"/>
      <c r="H66" s="17" t="s">
        <v>18</v>
      </c>
      <c r="I66" s="66">
        <v>12.099200000000002</v>
      </c>
      <c r="J66" s="66">
        <f>'[1]2024'!$EA$53/1000</f>
        <v>7.6115855000000003</v>
      </c>
      <c r="K66" s="66">
        <f t="shared" si="3"/>
        <v>-4.4876145000000012</v>
      </c>
      <c r="L66" s="57">
        <f t="shared" si="2"/>
        <v>-0.37090175383496438</v>
      </c>
      <c r="M66" s="27" t="s">
        <v>21</v>
      </c>
      <c r="Q66" s="81"/>
      <c r="R66" s="81"/>
    </row>
    <row r="67" spans="1:18" s="16" customFormat="1" ht="8.1" customHeight="1" x14ac:dyDescent="0.25">
      <c r="A67" s="123" t="s">
        <v>94</v>
      </c>
      <c r="B67" s="124"/>
      <c r="C67" s="125" t="s">
        <v>95</v>
      </c>
      <c r="D67" s="126"/>
      <c r="E67" s="126"/>
      <c r="F67" s="126"/>
      <c r="G67" s="127"/>
      <c r="H67" s="17" t="s">
        <v>18</v>
      </c>
      <c r="I67" s="66">
        <v>2.4740600000000001</v>
      </c>
      <c r="J67" s="66">
        <f>J68+J69</f>
        <v>1.2038190000000002</v>
      </c>
      <c r="K67" s="66">
        <f t="shared" si="3"/>
        <v>-1.270241</v>
      </c>
      <c r="L67" s="57">
        <f t="shared" si="2"/>
        <v>-0.51342368414670614</v>
      </c>
      <c r="M67" s="27" t="s">
        <v>21</v>
      </c>
      <c r="Q67" s="81"/>
      <c r="R67" s="81"/>
    </row>
    <row r="68" spans="1:18" s="16" customFormat="1" ht="8.1" customHeight="1" x14ac:dyDescent="0.25">
      <c r="A68" s="123" t="s">
        <v>96</v>
      </c>
      <c r="B68" s="124"/>
      <c r="C68" s="133" t="s">
        <v>97</v>
      </c>
      <c r="D68" s="134"/>
      <c r="E68" s="134"/>
      <c r="F68" s="134"/>
      <c r="G68" s="135"/>
      <c r="H68" s="17" t="s">
        <v>18</v>
      </c>
      <c r="I68" s="66">
        <v>2.1012</v>
      </c>
      <c r="J68" s="66">
        <f>'[1]2024'!$EA$242/1000</f>
        <v>1.1221620000000001</v>
      </c>
      <c r="K68" s="66">
        <f t="shared" si="3"/>
        <v>-0.97903799999999985</v>
      </c>
      <c r="L68" s="57">
        <f t="shared" si="2"/>
        <v>-0.46594231867504277</v>
      </c>
      <c r="M68" s="27" t="s">
        <v>21</v>
      </c>
      <c r="Q68" s="81"/>
      <c r="R68" s="81"/>
    </row>
    <row r="69" spans="1:18" s="16" customFormat="1" ht="8.1" customHeight="1" x14ac:dyDescent="0.25">
      <c r="A69" s="123" t="s">
        <v>98</v>
      </c>
      <c r="B69" s="124"/>
      <c r="C69" s="133" t="s">
        <v>99</v>
      </c>
      <c r="D69" s="134"/>
      <c r="E69" s="134"/>
      <c r="F69" s="134"/>
      <c r="G69" s="135"/>
      <c r="H69" s="17" t="s">
        <v>18</v>
      </c>
      <c r="I69" s="66">
        <v>0.37286000000000002</v>
      </c>
      <c r="J69" s="66">
        <f>'[1]2024'!$EA$244/1000</f>
        <v>8.1656999999999993E-2</v>
      </c>
      <c r="K69" s="66">
        <f t="shared" si="3"/>
        <v>-0.29120300000000005</v>
      </c>
      <c r="L69" s="57">
        <f t="shared" si="2"/>
        <v>-0.78099822989862155</v>
      </c>
      <c r="M69" s="27" t="s">
        <v>21</v>
      </c>
      <c r="Q69" s="81"/>
      <c r="R69" s="81"/>
    </row>
    <row r="70" spans="1:18" s="16" customFormat="1" ht="8.1" customHeight="1" thickBot="1" x14ac:dyDescent="0.3">
      <c r="A70" s="145" t="s">
        <v>100</v>
      </c>
      <c r="B70" s="146"/>
      <c r="C70" s="147" t="s">
        <v>101</v>
      </c>
      <c r="D70" s="148"/>
      <c r="E70" s="148"/>
      <c r="F70" s="148"/>
      <c r="G70" s="149"/>
      <c r="H70" s="22" t="s">
        <v>18</v>
      </c>
      <c r="I70" s="67">
        <v>17.849516147839999</v>
      </c>
      <c r="J70" s="67">
        <f>J71+J72+J73</f>
        <v>2.9909758100000001</v>
      </c>
      <c r="K70" s="67">
        <f t="shared" si="3"/>
        <v>-14.858540337839999</v>
      </c>
      <c r="L70" s="58">
        <f t="shared" si="2"/>
        <v>-0.83243378782780375</v>
      </c>
      <c r="M70" s="59" t="s">
        <v>21</v>
      </c>
      <c r="Q70" s="81"/>
      <c r="R70" s="81"/>
    </row>
    <row r="71" spans="1:18" s="16" customFormat="1" ht="8.1" customHeight="1" x14ac:dyDescent="0.25">
      <c r="A71" s="153" t="s">
        <v>102</v>
      </c>
      <c r="B71" s="154"/>
      <c r="C71" s="155" t="s">
        <v>103</v>
      </c>
      <c r="D71" s="156"/>
      <c r="E71" s="156"/>
      <c r="F71" s="156"/>
      <c r="G71" s="157"/>
      <c r="H71" s="23" t="s">
        <v>18</v>
      </c>
      <c r="I71" s="68">
        <v>2.1224461478399999</v>
      </c>
      <c r="J71" s="69">
        <f>('[1]2024'!$EA$110+'[1]2024'!$EA$67+'[1]2024'!$EA$122+'[1]2024'!$EA$125+'[1]2024'!$EA$102+'[1]2024'!$EA$92+'[1]2024'!$EA$117+'[1]2024'!$EA$118+'[1]2024'!$EA$140+'[1]2024'!$EA$141)/1000</f>
        <v>1.2885444799999999</v>
      </c>
      <c r="K71" s="69">
        <f t="shared" si="3"/>
        <v>-0.83390166783999997</v>
      </c>
      <c r="L71" s="62">
        <f t="shared" si="2"/>
        <v>-0.39289650231580975</v>
      </c>
      <c r="M71" s="15" t="s">
        <v>21</v>
      </c>
      <c r="Q71" s="81"/>
      <c r="R71" s="81"/>
    </row>
    <row r="72" spans="1:18" s="16" customFormat="1" ht="8.1" customHeight="1" x14ac:dyDescent="0.25">
      <c r="A72" s="123" t="s">
        <v>104</v>
      </c>
      <c r="B72" s="124"/>
      <c r="C72" s="133" t="s">
        <v>105</v>
      </c>
      <c r="D72" s="134"/>
      <c r="E72" s="134"/>
      <c r="F72" s="134"/>
      <c r="G72" s="135"/>
      <c r="H72" s="17" t="s">
        <v>18</v>
      </c>
      <c r="I72" s="70">
        <v>15.727070000000001</v>
      </c>
      <c r="J72" s="66">
        <f>'[1]2024'!$EA$105/1000</f>
        <v>1.70243133</v>
      </c>
      <c r="K72" s="66">
        <f t="shared" si="3"/>
        <v>-14.024638670000002</v>
      </c>
      <c r="L72" s="58">
        <f t="shared" si="2"/>
        <v>-0.89175152587226991</v>
      </c>
      <c r="M72" s="27" t="s">
        <v>21</v>
      </c>
      <c r="Q72" s="81"/>
      <c r="R72" s="81"/>
    </row>
    <row r="73" spans="1:18" s="16" customFormat="1" ht="9" thickBot="1" x14ac:dyDescent="0.3">
      <c r="A73" s="145" t="s">
        <v>106</v>
      </c>
      <c r="B73" s="146"/>
      <c r="C73" s="158" t="s">
        <v>107</v>
      </c>
      <c r="D73" s="159"/>
      <c r="E73" s="159"/>
      <c r="F73" s="159"/>
      <c r="G73" s="160"/>
      <c r="H73" s="22" t="s">
        <v>18</v>
      </c>
      <c r="I73" s="71">
        <v>0</v>
      </c>
      <c r="J73" s="71">
        <v>0</v>
      </c>
      <c r="K73" s="72">
        <f t="shared" si="3"/>
        <v>0</v>
      </c>
      <c r="L73" s="63" t="str">
        <f t="shared" si="2"/>
        <v>-</v>
      </c>
      <c r="M73" s="35" t="s">
        <v>21</v>
      </c>
      <c r="Q73" s="81"/>
      <c r="R73" s="81"/>
    </row>
    <row r="74" spans="1:18" s="16" customFormat="1" ht="9.75" customHeight="1" x14ac:dyDescent="0.25">
      <c r="A74" s="128" t="s">
        <v>108</v>
      </c>
      <c r="B74" s="129"/>
      <c r="C74" s="150" t="s">
        <v>109</v>
      </c>
      <c r="D74" s="151"/>
      <c r="E74" s="151"/>
      <c r="F74" s="151"/>
      <c r="G74" s="152"/>
      <c r="H74" s="15" t="s">
        <v>18</v>
      </c>
      <c r="I74" s="68">
        <v>75.602000000000004</v>
      </c>
      <c r="J74" s="69">
        <f>J77</f>
        <v>21.696915149999999</v>
      </c>
      <c r="K74" s="69">
        <f t="shared" si="3"/>
        <v>-53.905084850000009</v>
      </c>
      <c r="L74" s="62">
        <f t="shared" si="2"/>
        <v>-0.71301136014920241</v>
      </c>
      <c r="M74" s="15" t="s">
        <v>21</v>
      </c>
      <c r="Q74" s="81"/>
      <c r="R74" s="81"/>
    </row>
    <row r="75" spans="1:18" s="16" customFormat="1" ht="8.1" customHeight="1" x14ac:dyDescent="0.25">
      <c r="A75" s="123" t="s">
        <v>110</v>
      </c>
      <c r="B75" s="124"/>
      <c r="C75" s="133" t="s">
        <v>111</v>
      </c>
      <c r="D75" s="134"/>
      <c r="E75" s="134"/>
      <c r="F75" s="134"/>
      <c r="G75" s="135"/>
      <c r="H75" s="17" t="s">
        <v>18</v>
      </c>
      <c r="I75" s="66">
        <v>0</v>
      </c>
      <c r="J75" s="66">
        <v>0</v>
      </c>
      <c r="K75" s="66" t="s">
        <v>21</v>
      </c>
      <c r="L75" s="75" t="str">
        <f t="shared" si="2"/>
        <v>-</v>
      </c>
      <c r="M75" s="17" t="s">
        <v>21</v>
      </c>
      <c r="Q75" s="81"/>
      <c r="R75" s="81"/>
    </row>
    <row r="76" spans="1:18" s="16" customFormat="1" ht="8.1" customHeight="1" x14ac:dyDescent="0.25">
      <c r="A76" s="123" t="s">
        <v>112</v>
      </c>
      <c r="B76" s="124"/>
      <c r="C76" s="133" t="s">
        <v>113</v>
      </c>
      <c r="D76" s="134"/>
      <c r="E76" s="134"/>
      <c r="F76" s="134"/>
      <c r="G76" s="135"/>
      <c r="H76" s="17" t="s">
        <v>18</v>
      </c>
      <c r="I76" s="66">
        <v>0</v>
      </c>
      <c r="J76" s="66">
        <v>0</v>
      </c>
      <c r="K76" s="66" t="s">
        <v>21</v>
      </c>
      <c r="L76" s="75" t="str">
        <f t="shared" si="2"/>
        <v>-</v>
      </c>
      <c r="M76" s="17" t="s">
        <v>21</v>
      </c>
      <c r="Q76" s="81"/>
      <c r="R76" s="81"/>
    </row>
    <row r="77" spans="1:18" s="16" customFormat="1" ht="9" thickBot="1" x14ac:dyDescent="0.3">
      <c r="A77" s="145" t="s">
        <v>114</v>
      </c>
      <c r="B77" s="146"/>
      <c r="C77" s="158" t="s">
        <v>115</v>
      </c>
      <c r="D77" s="159"/>
      <c r="E77" s="159"/>
      <c r="F77" s="159"/>
      <c r="G77" s="160"/>
      <c r="H77" s="22" t="s">
        <v>18</v>
      </c>
      <c r="I77" s="71">
        <v>75.602000000000004</v>
      </c>
      <c r="J77" s="72">
        <f>'[1]2024'!$EA$151/1000</f>
        <v>21.696915149999999</v>
      </c>
      <c r="K77" s="72">
        <f>J77-I77</f>
        <v>-53.905084850000009</v>
      </c>
      <c r="L77" s="63">
        <f t="shared" si="2"/>
        <v>-0.71301136014920241</v>
      </c>
      <c r="M77" s="35" t="s">
        <v>21</v>
      </c>
      <c r="Q77" s="81"/>
      <c r="R77" s="81"/>
    </row>
    <row r="78" spans="1:18" s="16" customFormat="1" ht="9" customHeight="1" x14ac:dyDescent="0.25">
      <c r="A78" s="128" t="s">
        <v>116</v>
      </c>
      <c r="B78" s="129"/>
      <c r="C78" s="130" t="s">
        <v>117</v>
      </c>
      <c r="D78" s="131"/>
      <c r="E78" s="131"/>
      <c r="F78" s="131"/>
      <c r="G78" s="132"/>
      <c r="H78" s="15" t="s">
        <v>18</v>
      </c>
      <c r="I78" s="73">
        <v>13.195357102900175</v>
      </c>
      <c r="J78" s="73">
        <f>J20-J35</f>
        <v>50.043832029999976</v>
      </c>
      <c r="K78" s="73">
        <f>J78-I78</f>
        <v>36.848474927099801</v>
      </c>
      <c r="L78" s="61">
        <f t="shared" si="2"/>
        <v>2.7925333615261509</v>
      </c>
      <c r="M78" s="34" t="s">
        <v>21</v>
      </c>
      <c r="Q78" s="81"/>
      <c r="R78" s="81"/>
    </row>
    <row r="79" spans="1:18" s="16" customFormat="1" ht="8.1" customHeight="1" x14ac:dyDescent="0.25">
      <c r="A79" s="123" t="s">
        <v>118</v>
      </c>
      <c r="B79" s="124"/>
      <c r="C79" s="125" t="s">
        <v>20</v>
      </c>
      <c r="D79" s="126"/>
      <c r="E79" s="126"/>
      <c r="F79" s="126"/>
      <c r="G79" s="127"/>
      <c r="H79" s="17" t="s">
        <v>18</v>
      </c>
      <c r="I79" s="66">
        <v>0</v>
      </c>
      <c r="J79" s="66">
        <v>0</v>
      </c>
      <c r="K79" s="66" t="s">
        <v>21</v>
      </c>
      <c r="L79" s="75" t="str">
        <f t="shared" si="2"/>
        <v>-</v>
      </c>
      <c r="M79" s="17" t="s">
        <v>21</v>
      </c>
      <c r="Q79" s="81"/>
      <c r="R79" s="81"/>
    </row>
    <row r="80" spans="1:18" s="16" customFormat="1" ht="16.5" customHeight="1" x14ac:dyDescent="0.25">
      <c r="A80" s="123" t="s">
        <v>119</v>
      </c>
      <c r="B80" s="124"/>
      <c r="C80" s="133" t="s">
        <v>23</v>
      </c>
      <c r="D80" s="134"/>
      <c r="E80" s="134"/>
      <c r="F80" s="134"/>
      <c r="G80" s="135"/>
      <c r="H80" s="17" t="s">
        <v>18</v>
      </c>
      <c r="I80" s="66">
        <v>0</v>
      </c>
      <c r="J80" s="66">
        <v>0</v>
      </c>
      <c r="K80" s="66" t="s">
        <v>21</v>
      </c>
      <c r="L80" s="75" t="str">
        <f t="shared" si="2"/>
        <v>-</v>
      </c>
      <c r="M80" s="17" t="s">
        <v>21</v>
      </c>
      <c r="Q80" s="81"/>
      <c r="R80" s="81"/>
    </row>
    <row r="81" spans="1:18" s="16" customFormat="1" ht="16.5" customHeight="1" x14ac:dyDescent="0.25">
      <c r="A81" s="123" t="s">
        <v>120</v>
      </c>
      <c r="B81" s="124"/>
      <c r="C81" s="133" t="s">
        <v>25</v>
      </c>
      <c r="D81" s="134"/>
      <c r="E81" s="134"/>
      <c r="F81" s="134"/>
      <c r="G81" s="135"/>
      <c r="H81" s="17" t="s">
        <v>18</v>
      </c>
      <c r="I81" s="66">
        <v>0</v>
      </c>
      <c r="J81" s="66">
        <v>0</v>
      </c>
      <c r="K81" s="66" t="s">
        <v>21</v>
      </c>
      <c r="L81" s="75" t="str">
        <f t="shared" si="2"/>
        <v>-</v>
      </c>
      <c r="M81" s="17" t="s">
        <v>21</v>
      </c>
      <c r="Q81" s="81"/>
      <c r="R81" s="81"/>
    </row>
    <row r="82" spans="1:18" s="16" customFormat="1" ht="16.5" customHeight="1" x14ac:dyDescent="0.25">
      <c r="A82" s="123" t="s">
        <v>121</v>
      </c>
      <c r="B82" s="124"/>
      <c r="C82" s="133" t="s">
        <v>27</v>
      </c>
      <c r="D82" s="134"/>
      <c r="E82" s="134"/>
      <c r="F82" s="134"/>
      <c r="G82" s="135"/>
      <c r="H82" s="17" t="s">
        <v>18</v>
      </c>
      <c r="I82" s="66">
        <v>0</v>
      </c>
      <c r="J82" s="66">
        <v>0</v>
      </c>
      <c r="K82" s="66" t="s">
        <v>21</v>
      </c>
      <c r="L82" s="75" t="str">
        <f t="shared" si="2"/>
        <v>-</v>
      </c>
      <c r="M82" s="17" t="s">
        <v>21</v>
      </c>
      <c r="Q82" s="81"/>
      <c r="R82" s="81"/>
    </row>
    <row r="83" spans="1:18" s="16" customFormat="1" ht="8.1" customHeight="1" x14ac:dyDescent="0.25">
      <c r="A83" s="123" t="s">
        <v>122</v>
      </c>
      <c r="B83" s="124"/>
      <c r="C83" s="125" t="s">
        <v>29</v>
      </c>
      <c r="D83" s="126"/>
      <c r="E83" s="126"/>
      <c r="F83" s="126"/>
      <c r="G83" s="127"/>
      <c r="H83" s="17" t="s">
        <v>18</v>
      </c>
      <c r="I83" s="66">
        <v>0.94038999999999995</v>
      </c>
      <c r="J83" s="66">
        <f>J25-J40</f>
        <v>-2.3472282419999324E-2</v>
      </c>
      <c r="K83" s="66">
        <f>J83-I83</f>
        <v>-0.96386228241999927</v>
      </c>
      <c r="L83" s="58">
        <f t="shared" si="2"/>
        <v>-1.0249601574027789</v>
      </c>
      <c r="M83" s="17" t="s">
        <v>21</v>
      </c>
      <c r="Q83" s="81"/>
      <c r="R83" s="81"/>
    </row>
    <row r="84" spans="1:18" s="16" customFormat="1" ht="8.1" customHeight="1" x14ac:dyDescent="0.25">
      <c r="A84" s="123" t="s">
        <v>123</v>
      </c>
      <c r="B84" s="124"/>
      <c r="C84" s="125" t="s">
        <v>31</v>
      </c>
      <c r="D84" s="126"/>
      <c r="E84" s="126"/>
      <c r="F84" s="126"/>
      <c r="G84" s="127"/>
      <c r="H84" s="17" t="s">
        <v>18</v>
      </c>
      <c r="I84" s="66">
        <v>9.345217102900051</v>
      </c>
      <c r="J84" s="66">
        <f t="shared" ref="J84" si="4">J26-J41</f>
        <v>43.557525992420011</v>
      </c>
      <c r="K84" s="66">
        <f>J84-I84</f>
        <v>34.21230888951996</v>
      </c>
      <c r="L84" s="58">
        <f t="shared" ref="L84:L115" si="5">IF(AND(I84=0,J84&gt;0),1,IF(AND(I84=0,J84=0),"-",IF(AND(I84&gt;0,J84=0),-1,IF(I84&gt;0,J84/I84-1,-1))))</f>
        <v>3.6609431876016059</v>
      </c>
      <c r="M84" s="27" t="s">
        <v>21</v>
      </c>
      <c r="Q84" s="81"/>
      <c r="R84" s="81"/>
    </row>
    <row r="85" spans="1:18" s="16" customFormat="1" ht="8.1" customHeight="1" x14ac:dyDescent="0.25">
      <c r="A85" s="123" t="s">
        <v>124</v>
      </c>
      <c r="B85" s="124"/>
      <c r="C85" s="125" t="s">
        <v>33</v>
      </c>
      <c r="D85" s="126"/>
      <c r="E85" s="126"/>
      <c r="F85" s="126"/>
      <c r="G85" s="127"/>
      <c r="H85" s="17" t="s">
        <v>18</v>
      </c>
      <c r="I85" s="66">
        <v>0</v>
      </c>
      <c r="J85" s="66">
        <v>0</v>
      </c>
      <c r="K85" s="66">
        <v>0</v>
      </c>
      <c r="L85" s="75" t="str">
        <f t="shared" si="5"/>
        <v>-</v>
      </c>
      <c r="M85" s="17" t="s">
        <v>21</v>
      </c>
      <c r="Q85" s="81"/>
      <c r="R85" s="81"/>
    </row>
    <row r="86" spans="1:18" s="16" customFormat="1" ht="8.1" customHeight="1" x14ac:dyDescent="0.25">
      <c r="A86" s="123" t="s">
        <v>125</v>
      </c>
      <c r="B86" s="124"/>
      <c r="C86" s="125" t="s">
        <v>35</v>
      </c>
      <c r="D86" s="126"/>
      <c r="E86" s="126"/>
      <c r="F86" s="126"/>
      <c r="G86" s="127"/>
      <c r="H86" s="17" t="s">
        <v>18</v>
      </c>
      <c r="I86" s="66">
        <v>2.2567300000000001</v>
      </c>
      <c r="J86" s="66">
        <f t="shared" ref="J86" si="6">J28-J43</f>
        <v>2.9696279299999997</v>
      </c>
      <c r="K86" s="66">
        <f>J86-I86</f>
        <v>0.71289792999999957</v>
      </c>
      <c r="L86" s="58">
        <f t="shared" si="5"/>
        <v>0.31589863652275607</v>
      </c>
      <c r="M86" s="27" t="s">
        <v>21</v>
      </c>
      <c r="Q86" s="81"/>
      <c r="R86" s="81"/>
    </row>
    <row r="87" spans="1:18" s="16" customFormat="1" ht="8.1" customHeight="1" x14ac:dyDescent="0.25">
      <c r="A87" s="123" t="s">
        <v>126</v>
      </c>
      <c r="B87" s="124"/>
      <c r="C87" s="125" t="s">
        <v>37</v>
      </c>
      <c r="D87" s="126"/>
      <c r="E87" s="126"/>
      <c r="F87" s="126"/>
      <c r="G87" s="127"/>
      <c r="H87" s="17" t="s">
        <v>18</v>
      </c>
      <c r="I87" s="66">
        <v>0</v>
      </c>
      <c r="J87" s="66">
        <v>0</v>
      </c>
      <c r="K87" s="66">
        <v>0</v>
      </c>
      <c r="L87" s="75" t="str">
        <f t="shared" si="5"/>
        <v>-</v>
      </c>
      <c r="M87" s="17" t="s">
        <v>21</v>
      </c>
      <c r="Q87" s="81"/>
      <c r="R87" s="81"/>
    </row>
    <row r="88" spans="1:18" s="16" customFormat="1" ht="8.1" customHeight="1" x14ac:dyDescent="0.25">
      <c r="A88" s="123" t="s">
        <v>127</v>
      </c>
      <c r="B88" s="124"/>
      <c r="C88" s="125" t="s">
        <v>39</v>
      </c>
      <c r="D88" s="126"/>
      <c r="E88" s="126"/>
      <c r="F88" s="126"/>
      <c r="G88" s="127"/>
      <c r="H88" s="17" t="s">
        <v>18</v>
      </c>
      <c r="I88" s="66">
        <v>0</v>
      </c>
      <c r="J88" s="66">
        <v>0</v>
      </c>
      <c r="K88" s="66">
        <v>0</v>
      </c>
      <c r="L88" s="75" t="str">
        <f t="shared" si="5"/>
        <v>-</v>
      </c>
      <c r="M88" s="17" t="s">
        <v>21</v>
      </c>
      <c r="Q88" s="81"/>
      <c r="R88" s="81"/>
    </row>
    <row r="89" spans="1:18" s="16" customFormat="1" ht="16.5" customHeight="1" x14ac:dyDescent="0.25">
      <c r="A89" s="123" t="s">
        <v>128</v>
      </c>
      <c r="B89" s="124"/>
      <c r="C89" s="125" t="s">
        <v>41</v>
      </c>
      <c r="D89" s="126"/>
      <c r="E89" s="126"/>
      <c r="F89" s="126"/>
      <c r="G89" s="127"/>
      <c r="H89" s="17" t="s">
        <v>18</v>
      </c>
      <c r="I89" s="66">
        <v>0</v>
      </c>
      <c r="J89" s="66">
        <v>0</v>
      </c>
      <c r="K89" s="66">
        <v>0</v>
      </c>
      <c r="L89" s="75" t="str">
        <f t="shared" si="5"/>
        <v>-</v>
      </c>
      <c r="M89" s="17" t="s">
        <v>21</v>
      </c>
      <c r="Q89" s="81"/>
      <c r="R89" s="81"/>
    </row>
    <row r="90" spans="1:18" s="16" customFormat="1" ht="8.1" customHeight="1" x14ac:dyDescent="0.25">
      <c r="A90" s="123" t="s">
        <v>129</v>
      </c>
      <c r="B90" s="124"/>
      <c r="C90" s="133" t="s">
        <v>43</v>
      </c>
      <c r="D90" s="134"/>
      <c r="E90" s="134"/>
      <c r="F90" s="134"/>
      <c r="G90" s="135"/>
      <c r="H90" s="17" t="s">
        <v>18</v>
      </c>
      <c r="I90" s="66">
        <v>0</v>
      </c>
      <c r="J90" s="66">
        <v>0</v>
      </c>
      <c r="K90" s="66">
        <v>0</v>
      </c>
      <c r="L90" s="75" t="str">
        <f t="shared" si="5"/>
        <v>-</v>
      </c>
      <c r="M90" s="17" t="s">
        <v>21</v>
      </c>
      <c r="Q90" s="81"/>
      <c r="R90" s="81"/>
    </row>
    <row r="91" spans="1:18" s="16" customFormat="1" ht="8.1" customHeight="1" x14ac:dyDescent="0.25">
      <c r="A91" s="123" t="s">
        <v>130</v>
      </c>
      <c r="B91" s="124"/>
      <c r="C91" s="133" t="s">
        <v>45</v>
      </c>
      <c r="D91" s="134"/>
      <c r="E91" s="134"/>
      <c r="F91" s="134"/>
      <c r="G91" s="135"/>
      <c r="H91" s="17" t="s">
        <v>18</v>
      </c>
      <c r="I91" s="66">
        <v>0</v>
      </c>
      <c r="J91" s="66">
        <v>0</v>
      </c>
      <c r="K91" s="66">
        <v>0</v>
      </c>
      <c r="L91" s="75" t="str">
        <f t="shared" si="5"/>
        <v>-</v>
      </c>
      <c r="M91" s="17" t="s">
        <v>21</v>
      </c>
      <c r="Q91" s="81"/>
      <c r="R91" s="81"/>
    </row>
    <row r="92" spans="1:18" s="16" customFormat="1" ht="8.1" customHeight="1" x14ac:dyDescent="0.25">
      <c r="A92" s="123" t="s">
        <v>131</v>
      </c>
      <c r="B92" s="124"/>
      <c r="C92" s="125" t="s">
        <v>47</v>
      </c>
      <c r="D92" s="126"/>
      <c r="E92" s="126"/>
      <c r="F92" s="126"/>
      <c r="G92" s="127"/>
      <c r="H92" s="17" t="s">
        <v>18</v>
      </c>
      <c r="I92" s="66">
        <v>2.5337999999999998</v>
      </c>
      <c r="J92" s="66">
        <f>J34</f>
        <v>3.5401503899999955</v>
      </c>
      <c r="K92" s="66">
        <f>J92-I92</f>
        <v>1.0063503899999957</v>
      </c>
      <c r="L92" s="58">
        <f t="shared" si="5"/>
        <v>0.39717041202936132</v>
      </c>
      <c r="M92" s="27" t="s">
        <v>21</v>
      </c>
      <c r="Q92" s="81"/>
      <c r="R92" s="81"/>
    </row>
    <row r="93" spans="1:18" s="16" customFormat="1" x14ac:dyDescent="0.25">
      <c r="A93" s="123" t="s">
        <v>132</v>
      </c>
      <c r="B93" s="124"/>
      <c r="C93" s="136" t="s">
        <v>133</v>
      </c>
      <c r="D93" s="137"/>
      <c r="E93" s="137"/>
      <c r="F93" s="137"/>
      <c r="G93" s="138"/>
      <c r="H93" s="17" t="s">
        <v>18</v>
      </c>
      <c r="I93" s="66">
        <v>-6.0246999999999993</v>
      </c>
      <c r="J93" s="66">
        <f>J94-J100</f>
        <v>-1.0299769200000028</v>
      </c>
      <c r="K93" s="66">
        <f>J93-I93</f>
        <v>4.9947230799999964</v>
      </c>
      <c r="L93" s="58">
        <f t="shared" si="5"/>
        <v>-1</v>
      </c>
      <c r="M93" s="17" t="s">
        <v>21</v>
      </c>
      <c r="Q93" s="81"/>
      <c r="R93" s="81"/>
    </row>
    <row r="94" spans="1:18" s="16" customFormat="1" ht="8.1" customHeight="1" x14ac:dyDescent="0.25">
      <c r="A94" s="123" t="s">
        <v>134</v>
      </c>
      <c r="B94" s="124"/>
      <c r="C94" s="125" t="s">
        <v>135</v>
      </c>
      <c r="D94" s="126"/>
      <c r="E94" s="126"/>
      <c r="F94" s="126"/>
      <c r="G94" s="127"/>
      <c r="H94" s="17" t="s">
        <v>18</v>
      </c>
      <c r="I94" s="66">
        <v>0</v>
      </c>
      <c r="J94" s="66">
        <f>J96+J97+J99</f>
        <v>31.696377239999997</v>
      </c>
      <c r="K94" s="66">
        <f>J94-I94</f>
        <v>31.696377239999997</v>
      </c>
      <c r="L94" s="58">
        <f t="shared" si="5"/>
        <v>1</v>
      </c>
      <c r="M94" s="17" t="s">
        <v>21</v>
      </c>
      <c r="Q94" s="81"/>
      <c r="R94" s="81"/>
    </row>
    <row r="95" spans="1:18" s="16" customFormat="1" ht="8.1" customHeight="1" x14ac:dyDescent="0.25">
      <c r="A95" s="123" t="s">
        <v>136</v>
      </c>
      <c r="B95" s="124"/>
      <c r="C95" s="133" t="s">
        <v>137</v>
      </c>
      <c r="D95" s="134"/>
      <c r="E95" s="134"/>
      <c r="F95" s="134"/>
      <c r="G95" s="135"/>
      <c r="H95" s="17" t="s">
        <v>18</v>
      </c>
      <c r="I95" s="66">
        <v>0</v>
      </c>
      <c r="J95" s="66">
        <v>0</v>
      </c>
      <c r="K95" s="66" t="s">
        <v>21</v>
      </c>
      <c r="L95" s="75" t="str">
        <f>IF(AND(I95=0,J95&gt;0),1,IF(AND(I95=0,J95=0),"-",IF(AND(I95&gt;0,J95=0),-1,IF(I95&gt;0,J95/I95-1,-1))))</f>
        <v>-</v>
      </c>
      <c r="M95" s="17" t="s">
        <v>21</v>
      </c>
      <c r="Q95" s="81"/>
      <c r="R95" s="81"/>
    </row>
    <row r="96" spans="1:18" s="16" customFormat="1" ht="8.1" customHeight="1" x14ac:dyDescent="0.25">
      <c r="A96" s="123" t="s">
        <v>138</v>
      </c>
      <c r="B96" s="124"/>
      <c r="C96" s="133" t="s">
        <v>139</v>
      </c>
      <c r="D96" s="134"/>
      <c r="E96" s="134"/>
      <c r="F96" s="134"/>
      <c r="G96" s="135"/>
      <c r="H96" s="17" t="s">
        <v>18</v>
      </c>
      <c r="I96" s="66">
        <v>0</v>
      </c>
      <c r="J96" s="66">
        <f>'[1]2024'!$EA$350/1000</f>
        <v>3.5306656299999997</v>
      </c>
      <c r="K96" s="66">
        <f>J96-I96</f>
        <v>3.5306656299999997</v>
      </c>
      <c r="L96" s="58">
        <f t="shared" si="5"/>
        <v>1</v>
      </c>
      <c r="M96" s="17" t="s">
        <v>21</v>
      </c>
      <c r="Q96" s="81"/>
      <c r="R96" s="81"/>
    </row>
    <row r="97" spans="1:18" s="16" customFormat="1" ht="8.1" customHeight="1" x14ac:dyDescent="0.25">
      <c r="A97" s="123" t="s">
        <v>140</v>
      </c>
      <c r="B97" s="124"/>
      <c r="C97" s="133" t="s">
        <v>141</v>
      </c>
      <c r="D97" s="134"/>
      <c r="E97" s="134"/>
      <c r="F97" s="134"/>
      <c r="G97" s="135"/>
      <c r="H97" s="17" t="s">
        <v>18</v>
      </c>
      <c r="I97" s="66">
        <v>0</v>
      </c>
      <c r="J97" s="66">
        <f>('[1]2024'!$EA$255+'[1]2024'!$EA$256+'[1]2024'!$EA$257)/1000</f>
        <v>26.686751730000001</v>
      </c>
      <c r="K97" s="66">
        <f>J97</f>
        <v>26.686751730000001</v>
      </c>
      <c r="L97" s="75">
        <f t="shared" si="5"/>
        <v>1</v>
      </c>
      <c r="M97" s="17" t="s">
        <v>21</v>
      </c>
      <c r="Q97" s="81"/>
      <c r="R97" s="81"/>
    </row>
    <row r="98" spans="1:18" s="16" customFormat="1" ht="8.1" customHeight="1" x14ac:dyDescent="0.25">
      <c r="A98" s="123" t="s">
        <v>142</v>
      </c>
      <c r="B98" s="124"/>
      <c r="C98" s="139" t="s">
        <v>143</v>
      </c>
      <c r="D98" s="140"/>
      <c r="E98" s="140"/>
      <c r="F98" s="140"/>
      <c r="G98" s="141"/>
      <c r="H98" s="17" t="s">
        <v>18</v>
      </c>
      <c r="I98" s="66">
        <v>0</v>
      </c>
      <c r="J98" s="66">
        <v>0</v>
      </c>
      <c r="K98" s="66" t="s">
        <v>21</v>
      </c>
      <c r="L98" s="75" t="str">
        <f t="shared" si="5"/>
        <v>-</v>
      </c>
      <c r="M98" s="17" t="s">
        <v>21</v>
      </c>
      <c r="Q98" s="81"/>
      <c r="R98" s="81"/>
    </row>
    <row r="99" spans="1:18" s="16" customFormat="1" ht="8.1" customHeight="1" x14ac:dyDescent="0.25">
      <c r="A99" s="123" t="s">
        <v>144</v>
      </c>
      <c r="B99" s="124"/>
      <c r="C99" s="133" t="s">
        <v>145</v>
      </c>
      <c r="D99" s="134"/>
      <c r="E99" s="134"/>
      <c r="F99" s="134"/>
      <c r="G99" s="135"/>
      <c r="H99" s="17" t="s">
        <v>18</v>
      </c>
      <c r="I99" s="66">
        <v>0</v>
      </c>
      <c r="J99" s="66">
        <f>'[1]2024'!$EA$249/1000-J97</f>
        <v>1.4789598799999979</v>
      </c>
      <c r="K99" s="66">
        <f>J99</f>
        <v>1.4789598799999979</v>
      </c>
      <c r="L99" s="58">
        <f t="shared" si="5"/>
        <v>1</v>
      </c>
      <c r="M99" s="17" t="s">
        <v>21</v>
      </c>
      <c r="Q99" s="81"/>
      <c r="R99" s="81"/>
    </row>
    <row r="100" spans="1:18" s="16" customFormat="1" ht="8.1" customHeight="1" x14ac:dyDescent="0.25">
      <c r="A100" s="123" t="s">
        <v>146</v>
      </c>
      <c r="B100" s="124"/>
      <c r="C100" s="125" t="s">
        <v>101</v>
      </c>
      <c r="D100" s="126"/>
      <c r="E100" s="126"/>
      <c r="F100" s="126"/>
      <c r="G100" s="127"/>
      <c r="H100" s="17" t="s">
        <v>18</v>
      </c>
      <c r="I100" s="66">
        <v>6.0246999999999993</v>
      </c>
      <c r="J100" s="66">
        <f>J101+J102+J103+J105</f>
        <v>32.72635416</v>
      </c>
      <c r="K100" s="66">
        <f>J100-I100</f>
        <v>26.70165416</v>
      </c>
      <c r="L100" s="58">
        <f t="shared" si="5"/>
        <v>4.4320305011037897</v>
      </c>
      <c r="M100" s="17" t="s">
        <v>21</v>
      </c>
      <c r="Q100" s="81"/>
      <c r="R100" s="81"/>
    </row>
    <row r="101" spans="1:18" s="16" customFormat="1" ht="8.1" customHeight="1" x14ac:dyDescent="0.25">
      <c r="A101" s="123" t="s">
        <v>147</v>
      </c>
      <c r="B101" s="124"/>
      <c r="C101" s="133" t="s">
        <v>148</v>
      </c>
      <c r="D101" s="134"/>
      <c r="E101" s="134"/>
      <c r="F101" s="134"/>
      <c r="G101" s="135"/>
      <c r="H101" s="17" t="s">
        <v>18</v>
      </c>
      <c r="I101" s="66">
        <v>2.1526999999999998</v>
      </c>
      <c r="J101" s="66">
        <f>'[1]2024'!$EA$316/1000</f>
        <v>0.11070521</v>
      </c>
      <c r="K101" s="66">
        <f>-I101</f>
        <v>-2.1526999999999998</v>
      </c>
      <c r="L101" s="58">
        <f t="shared" si="5"/>
        <v>-0.94857378640776702</v>
      </c>
      <c r="M101" s="17" t="s">
        <v>21</v>
      </c>
      <c r="Q101" s="81"/>
      <c r="R101" s="81"/>
    </row>
    <row r="102" spans="1:18" s="16" customFormat="1" ht="8.1" customHeight="1" x14ac:dyDescent="0.25">
      <c r="A102" s="123" t="s">
        <v>149</v>
      </c>
      <c r="B102" s="124"/>
      <c r="C102" s="133" t="s">
        <v>150</v>
      </c>
      <c r="D102" s="134"/>
      <c r="E102" s="134"/>
      <c r="F102" s="134"/>
      <c r="G102" s="135"/>
      <c r="H102" s="17" t="s">
        <v>18</v>
      </c>
      <c r="I102" s="66">
        <v>3.8719999999999999</v>
      </c>
      <c r="J102" s="66">
        <f>'[1]2024'!$EA$356/1000</f>
        <v>3.03892038</v>
      </c>
      <c r="K102" s="66">
        <f>-I102</f>
        <v>-3.8719999999999999</v>
      </c>
      <c r="L102" s="58">
        <f t="shared" si="5"/>
        <v>-0.21515486053719002</v>
      </c>
      <c r="M102" s="17" t="s">
        <v>21</v>
      </c>
      <c r="Q102" s="81"/>
      <c r="R102" s="81"/>
    </row>
    <row r="103" spans="1:18" s="16" customFormat="1" ht="8.1" customHeight="1" x14ac:dyDescent="0.25">
      <c r="A103" s="123" t="s">
        <v>151</v>
      </c>
      <c r="B103" s="124"/>
      <c r="C103" s="133" t="s">
        <v>152</v>
      </c>
      <c r="D103" s="134"/>
      <c r="E103" s="134"/>
      <c r="F103" s="134"/>
      <c r="G103" s="135"/>
      <c r="H103" s="17" t="s">
        <v>18</v>
      </c>
      <c r="I103" s="66">
        <v>0</v>
      </c>
      <c r="J103" s="66">
        <f>('[1]2024'!$EA$306+'[1]2024'!$EA$307+'[1]2024'!$EA$308)/1000</f>
        <v>29.132300719999996</v>
      </c>
      <c r="K103" s="66" t="s">
        <v>21</v>
      </c>
      <c r="L103" s="75">
        <f t="shared" si="5"/>
        <v>1</v>
      </c>
      <c r="M103" s="17" t="s">
        <v>21</v>
      </c>
      <c r="Q103" s="81"/>
      <c r="R103" s="81"/>
    </row>
    <row r="104" spans="1:18" s="16" customFormat="1" ht="8.1" customHeight="1" x14ac:dyDescent="0.25">
      <c r="A104" s="123" t="s">
        <v>153</v>
      </c>
      <c r="B104" s="124"/>
      <c r="C104" s="139" t="s">
        <v>143</v>
      </c>
      <c r="D104" s="140"/>
      <c r="E104" s="140"/>
      <c r="F104" s="140"/>
      <c r="G104" s="141"/>
      <c r="H104" s="17" t="s">
        <v>18</v>
      </c>
      <c r="I104" s="66">
        <v>0</v>
      </c>
      <c r="J104" s="66">
        <v>0</v>
      </c>
      <c r="K104" s="66" t="s">
        <v>21</v>
      </c>
      <c r="L104" s="75" t="str">
        <f t="shared" si="5"/>
        <v>-</v>
      </c>
      <c r="M104" s="17" t="s">
        <v>21</v>
      </c>
      <c r="Q104" s="81"/>
      <c r="R104" s="81"/>
    </row>
    <row r="105" spans="1:18" s="16" customFormat="1" ht="8.1" customHeight="1" x14ac:dyDescent="0.25">
      <c r="A105" s="123" t="s">
        <v>154</v>
      </c>
      <c r="B105" s="124"/>
      <c r="C105" s="133" t="s">
        <v>155</v>
      </c>
      <c r="D105" s="134"/>
      <c r="E105" s="134"/>
      <c r="F105" s="134"/>
      <c r="G105" s="135"/>
      <c r="H105" s="17" t="s">
        <v>18</v>
      </c>
      <c r="I105" s="66">
        <v>0</v>
      </c>
      <c r="J105" s="66">
        <f>'[1]2024'!$EA$300/1000-J101-J103</f>
        <v>0.44442785000000029</v>
      </c>
      <c r="K105" s="66">
        <f>J105-I105</f>
        <v>0.44442785000000029</v>
      </c>
      <c r="L105" s="58">
        <f t="shared" si="5"/>
        <v>1</v>
      </c>
      <c r="M105" s="17" t="s">
        <v>21</v>
      </c>
      <c r="Q105" s="81"/>
      <c r="R105" s="81"/>
    </row>
    <row r="106" spans="1:18" s="16" customFormat="1" x14ac:dyDescent="0.25">
      <c r="A106" s="123" t="s">
        <v>156</v>
      </c>
      <c r="B106" s="124"/>
      <c r="C106" s="136" t="s">
        <v>157</v>
      </c>
      <c r="D106" s="137"/>
      <c r="E106" s="137"/>
      <c r="F106" s="137"/>
      <c r="G106" s="138"/>
      <c r="H106" s="17" t="s">
        <v>18</v>
      </c>
      <c r="I106" s="66">
        <v>7.1706571029001758</v>
      </c>
      <c r="J106" s="66">
        <f>J93+J78</f>
        <v>49.013855109999973</v>
      </c>
      <c r="K106" s="66">
        <f>J106-I106</f>
        <v>41.843198007099801</v>
      </c>
      <c r="L106" s="58">
        <f t="shared" si="5"/>
        <v>5.8353366234980468</v>
      </c>
      <c r="M106" s="27" t="s">
        <v>21</v>
      </c>
      <c r="Q106" s="81"/>
      <c r="R106" s="81"/>
    </row>
    <row r="107" spans="1:18" s="16" customFormat="1" ht="16.5" customHeight="1" x14ac:dyDescent="0.25">
      <c r="A107" s="123" t="s">
        <v>158</v>
      </c>
      <c r="B107" s="124"/>
      <c r="C107" s="125" t="s">
        <v>159</v>
      </c>
      <c r="D107" s="126"/>
      <c r="E107" s="126"/>
      <c r="F107" s="126"/>
      <c r="G107" s="127"/>
      <c r="H107" s="17" t="s">
        <v>18</v>
      </c>
      <c r="I107" s="66">
        <v>0</v>
      </c>
      <c r="J107" s="87">
        <v>0</v>
      </c>
      <c r="K107" s="66" t="s">
        <v>21</v>
      </c>
      <c r="L107" s="75" t="str">
        <f t="shared" si="5"/>
        <v>-</v>
      </c>
      <c r="M107" s="17" t="s">
        <v>21</v>
      </c>
      <c r="Q107" s="81"/>
      <c r="R107" s="81"/>
    </row>
    <row r="108" spans="1:18" s="16" customFormat="1" ht="16.5" customHeight="1" x14ac:dyDescent="0.25">
      <c r="A108" s="123" t="s">
        <v>160</v>
      </c>
      <c r="B108" s="124"/>
      <c r="C108" s="133" t="s">
        <v>23</v>
      </c>
      <c r="D108" s="134"/>
      <c r="E108" s="134"/>
      <c r="F108" s="134"/>
      <c r="G108" s="135"/>
      <c r="H108" s="17" t="s">
        <v>18</v>
      </c>
      <c r="I108" s="66">
        <v>0</v>
      </c>
      <c r="J108" s="87">
        <v>0</v>
      </c>
      <c r="K108" s="66" t="s">
        <v>21</v>
      </c>
      <c r="L108" s="75" t="str">
        <f t="shared" si="5"/>
        <v>-</v>
      </c>
      <c r="M108" s="17" t="s">
        <v>21</v>
      </c>
      <c r="Q108" s="81"/>
      <c r="R108" s="81"/>
    </row>
    <row r="109" spans="1:18" s="16" customFormat="1" ht="16.5" customHeight="1" x14ac:dyDescent="0.25">
      <c r="A109" s="123" t="s">
        <v>161</v>
      </c>
      <c r="B109" s="124"/>
      <c r="C109" s="133" t="s">
        <v>25</v>
      </c>
      <c r="D109" s="134"/>
      <c r="E109" s="134"/>
      <c r="F109" s="134"/>
      <c r="G109" s="135"/>
      <c r="H109" s="17" t="s">
        <v>18</v>
      </c>
      <c r="I109" s="66">
        <v>0</v>
      </c>
      <c r="J109" s="87">
        <v>0</v>
      </c>
      <c r="K109" s="66" t="s">
        <v>21</v>
      </c>
      <c r="L109" s="75" t="str">
        <f t="shared" si="5"/>
        <v>-</v>
      </c>
      <c r="M109" s="17" t="s">
        <v>21</v>
      </c>
      <c r="Q109" s="81"/>
      <c r="R109" s="81"/>
    </row>
    <row r="110" spans="1:18" s="16" customFormat="1" ht="16.5" customHeight="1" x14ac:dyDescent="0.25">
      <c r="A110" s="123" t="s">
        <v>162</v>
      </c>
      <c r="B110" s="124"/>
      <c r="C110" s="133" t="s">
        <v>27</v>
      </c>
      <c r="D110" s="134"/>
      <c r="E110" s="134"/>
      <c r="F110" s="134"/>
      <c r="G110" s="135"/>
      <c r="H110" s="17" t="s">
        <v>18</v>
      </c>
      <c r="I110" s="66">
        <v>0</v>
      </c>
      <c r="J110" s="87">
        <v>0</v>
      </c>
      <c r="K110" s="66" t="s">
        <v>21</v>
      </c>
      <c r="L110" s="75" t="str">
        <f t="shared" si="5"/>
        <v>-</v>
      </c>
      <c r="M110" s="17" t="s">
        <v>21</v>
      </c>
      <c r="Q110" s="81"/>
      <c r="R110" s="81"/>
    </row>
    <row r="111" spans="1:18" s="16" customFormat="1" ht="8.1" customHeight="1" x14ac:dyDescent="0.25">
      <c r="A111" s="123" t="s">
        <v>163</v>
      </c>
      <c r="B111" s="124"/>
      <c r="C111" s="125" t="s">
        <v>29</v>
      </c>
      <c r="D111" s="126"/>
      <c r="E111" s="126"/>
      <c r="F111" s="126"/>
      <c r="G111" s="127"/>
      <c r="H111" s="17" t="s">
        <v>18</v>
      </c>
      <c r="I111" s="66">
        <v>-0.94039000000000028</v>
      </c>
      <c r="J111" s="87">
        <f>'[2]БП 2023'!$IM$191/1000</f>
        <v>-0.72684245064332931</v>
      </c>
      <c r="K111" s="66">
        <f>J111-I111</f>
        <v>0.21354754935667097</v>
      </c>
      <c r="L111" s="58">
        <f t="shared" si="5"/>
        <v>-1</v>
      </c>
      <c r="M111" s="17" t="s">
        <v>21</v>
      </c>
      <c r="Q111" s="81"/>
      <c r="R111" s="81"/>
    </row>
    <row r="112" spans="1:18" s="16" customFormat="1" ht="8.1" customHeight="1" x14ac:dyDescent="0.25">
      <c r="A112" s="123" t="s">
        <v>164</v>
      </c>
      <c r="B112" s="124"/>
      <c r="C112" s="125" t="s">
        <v>31</v>
      </c>
      <c r="D112" s="126"/>
      <c r="E112" s="126"/>
      <c r="F112" s="126"/>
      <c r="G112" s="127"/>
      <c r="H112" s="17" t="s">
        <v>18</v>
      </c>
      <c r="I112" s="66">
        <v>5.8543171029001764</v>
      </c>
      <c r="J112" s="87">
        <f>J106-J111-J114-J120</f>
        <v>43.23091924064331</v>
      </c>
      <c r="K112" s="66">
        <f>J112-I112</f>
        <v>37.376602137743134</v>
      </c>
      <c r="L112" s="58">
        <f t="shared" si="5"/>
        <v>6.3844512486737521</v>
      </c>
      <c r="M112" s="27" t="s">
        <v>21</v>
      </c>
      <c r="Q112" s="81"/>
      <c r="R112" s="81"/>
    </row>
    <row r="113" spans="1:18" s="16" customFormat="1" ht="8.1" customHeight="1" x14ac:dyDescent="0.25">
      <c r="A113" s="123" t="s">
        <v>165</v>
      </c>
      <c r="B113" s="124"/>
      <c r="C113" s="125" t="s">
        <v>33</v>
      </c>
      <c r="D113" s="126"/>
      <c r="E113" s="126"/>
      <c r="F113" s="126"/>
      <c r="G113" s="127"/>
      <c r="H113" s="17" t="s">
        <v>18</v>
      </c>
      <c r="I113" s="66">
        <v>0</v>
      </c>
      <c r="J113" s="87">
        <v>0</v>
      </c>
      <c r="K113" s="66" t="s">
        <v>21</v>
      </c>
      <c r="L113" s="75" t="str">
        <f t="shared" si="5"/>
        <v>-</v>
      </c>
      <c r="M113" s="17" t="s">
        <v>21</v>
      </c>
      <c r="Q113" s="81"/>
      <c r="R113" s="81"/>
    </row>
    <row r="114" spans="1:18" s="16" customFormat="1" ht="8.1" customHeight="1" x14ac:dyDescent="0.25">
      <c r="A114" s="123" t="s">
        <v>166</v>
      </c>
      <c r="B114" s="124"/>
      <c r="C114" s="125" t="s">
        <v>35</v>
      </c>
      <c r="D114" s="126"/>
      <c r="E114" s="126"/>
      <c r="F114" s="126"/>
      <c r="G114" s="127"/>
      <c r="H114" s="17" t="s">
        <v>18</v>
      </c>
      <c r="I114" s="66">
        <v>2.2567300000000001</v>
      </c>
      <c r="J114" s="87">
        <f>J86</f>
        <v>2.9696279299999997</v>
      </c>
      <c r="K114" s="66">
        <f>J114-I114</f>
        <v>0.71289792999999957</v>
      </c>
      <c r="L114" s="58">
        <f t="shared" si="5"/>
        <v>0.31589863652275607</v>
      </c>
      <c r="M114" s="27" t="s">
        <v>21</v>
      </c>
      <c r="Q114" s="81"/>
      <c r="R114" s="81"/>
    </row>
    <row r="115" spans="1:18" s="16" customFormat="1" ht="8.1" customHeight="1" x14ac:dyDescent="0.25">
      <c r="A115" s="123" t="s">
        <v>167</v>
      </c>
      <c r="B115" s="124"/>
      <c r="C115" s="125" t="s">
        <v>37</v>
      </c>
      <c r="D115" s="126"/>
      <c r="E115" s="126"/>
      <c r="F115" s="126"/>
      <c r="G115" s="127"/>
      <c r="H115" s="17" t="s">
        <v>18</v>
      </c>
      <c r="I115" s="66">
        <v>0</v>
      </c>
      <c r="J115" s="87">
        <v>0</v>
      </c>
      <c r="K115" s="66" t="s">
        <v>21</v>
      </c>
      <c r="L115" s="75" t="str">
        <f t="shared" si="5"/>
        <v>-</v>
      </c>
      <c r="M115" s="17" t="s">
        <v>21</v>
      </c>
      <c r="Q115" s="81"/>
      <c r="R115" s="81"/>
    </row>
    <row r="116" spans="1:18" s="16" customFormat="1" ht="8.1" customHeight="1" x14ac:dyDescent="0.25">
      <c r="A116" s="123" t="s">
        <v>168</v>
      </c>
      <c r="B116" s="124"/>
      <c r="C116" s="125" t="s">
        <v>39</v>
      </c>
      <c r="D116" s="126"/>
      <c r="E116" s="126"/>
      <c r="F116" s="126"/>
      <c r="G116" s="127"/>
      <c r="H116" s="17" t="s">
        <v>18</v>
      </c>
      <c r="I116" s="66">
        <v>0</v>
      </c>
      <c r="J116" s="87">
        <v>0</v>
      </c>
      <c r="K116" s="66" t="s">
        <v>21</v>
      </c>
      <c r="L116" s="75" t="str">
        <f t="shared" ref="L116:L147" si="7">IF(AND(I116=0,J116&gt;0),1,IF(AND(I116=0,J116=0),"-",IF(AND(I116&gt;0,J116=0),-1,IF(I116&gt;0,J116/I116-1,-1))))</f>
        <v>-</v>
      </c>
      <c r="M116" s="17" t="s">
        <v>21</v>
      </c>
      <c r="Q116" s="81"/>
      <c r="R116" s="81"/>
    </row>
    <row r="117" spans="1:18" s="16" customFormat="1" ht="16.5" customHeight="1" x14ac:dyDescent="0.25">
      <c r="A117" s="123" t="s">
        <v>169</v>
      </c>
      <c r="B117" s="124"/>
      <c r="C117" s="125" t="s">
        <v>41</v>
      </c>
      <c r="D117" s="126"/>
      <c r="E117" s="126"/>
      <c r="F117" s="126"/>
      <c r="G117" s="127"/>
      <c r="H117" s="17" t="s">
        <v>18</v>
      </c>
      <c r="I117" s="66">
        <v>0</v>
      </c>
      <c r="J117" s="87">
        <v>0</v>
      </c>
      <c r="K117" s="66" t="s">
        <v>21</v>
      </c>
      <c r="L117" s="75" t="str">
        <f t="shared" si="7"/>
        <v>-</v>
      </c>
      <c r="M117" s="17" t="s">
        <v>21</v>
      </c>
      <c r="Q117" s="81"/>
      <c r="R117" s="81"/>
    </row>
    <row r="118" spans="1:18" s="16" customFormat="1" ht="8.1" customHeight="1" x14ac:dyDescent="0.25">
      <c r="A118" s="123" t="s">
        <v>170</v>
      </c>
      <c r="B118" s="124"/>
      <c r="C118" s="133" t="s">
        <v>43</v>
      </c>
      <c r="D118" s="134"/>
      <c r="E118" s="134"/>
      <c r="F118" s="134"/>
      <c r="G118" s="135"/>
      <c r="H118" s="17" t="s">
        <v>18</v>
      </c>
      <c r="I118" s="66">
        <v>0</v>
      </c>
      <c r="J118" s="87">
        <v>0</v>
      </c>
      <c r="K118" s="66" t="s">
        <v>21</v>
      </c>
      <c r="L118" s="75" t="str">
        <f t="shared" si="7"/>
        <v>-</v>
      </c>
      <c r="M118" s="17" t="s">
        <v>21</v>
      </c>
      <c r="Q118" s="81"/>
      <c r="R118" s="81"/>
    </row>
    <row r="119" spans="1:18" s="16" customFormat="1" ht="8.1" customHeight="1" x14ac:dyDescent="0.25">
      <c r="A119" s="123" t="s">
        <v>171</v>
      </c>
      <c r="B119" s="124"/>
      <c r="C119" s="133" t="s">
        <v>45</v>
      </c>
      <c r="D119" s="134"/>
      <c r="E119" s="134"/>
      <c r="F119" s="134"/>
      <c r="G119" s="135"/>
      <c r="H119" s="17" t="s">
        <v>18</v>
      </c>
      <c r="I119" s="66">
        <v>0</v>
      </c>
      <c r="J119" s="87">
        <v>0</v>
      </c>
      <c r="K119" s="66" t="s">
        <v>21</v>
      </c>
      <c r="L119" s="75" t="str">
        <f t="shared" si="7"/>
        <v>-</v>
      </c>
      <c r="M119" s="17" t="s">
        <v>21</v>
      </c>
      <c r="Q119" s="81"/>
      <c r="R119" s="81"/>
    </row>
    <row r="120" spans="1:18" s="16" customFormat="1" ht="8.1" customHeight="1" x14ac:dyDescent="0.25">
      <c r="A120" s="123" t="s">
        <v>172</v>
      </c>
      <c r="B120" s="124"/>
      <c r="C120" s="125" t="s">
        <v>47</v>
      </c>
      <c r="D120" s="126"/>
      <c r="E120" s="126"/>
      <c r="F120" s="126"/>
      <c r="G120" s="127"/>
      <c r="H120" s="17" t="s">
        <v>18</v>
      </c>
      <c r="I120" s="66">
        <v>0</v>
      </c>
      <c r="J120" s="87">
        <f>J92</f>
        <v>3.5401503899999955</v>
      </c>
      <c r="K120" s="66">
        <f>J120-I120</f>
        <v>3.5401503899999955</v>
      </c>
      <c r="L120" s="58">
        <f t="shared" si="7"/>
        <v>1</v>
      </c>
      <c r="M120" s="27" t="s">
        <v>21</v>
      </c>
      <c r="Q120" s="81"/>
      <c r="R120" s="81"/>
    </row>
    <row r="121" spans="1:18" s="16" customFormat="1" x14ac:dyDescent="0.25">
      <c r="A121" s="123" t="s">
        <v>173</v>
      </c>
      <c r="B121" s="124"/>
      <c r="C121" s="136" t="s">
        <v>174</v>
      </c>
      <c r="D121" s="137"/>
      <c r="E121" s="137"/>
      <c r="F121" s="137"/>
      <c r="G121" s="138"/>
      <c r="H121" s="17" t="s">
        <v>18</v>
      </c>
      <c r="I121" s="66">
        <v>1.4341314205800351</v>
      </c>
      <c r="J121" s="87">
        <f>('[1]2024'!$EA$378+'[1]2024'!$EA$379)/1000</f>
        <v>9.8705239619999983</v>
      </c>
      <c r="K121" s="66">
        <f>J121-I121</f>
        <v>8.4363925414199628</v>
      </c>
      <c r="L121" s="58">
        <f t="shared" si="7"/>
        <v>5.8825798112754972</v>
      </c>
      <c r="M121" s="27" t="s">
        <v>21</v>
      </c>
      <c r="Q121" s="81"/>
      <c r="R121" s="81"/>
    </row>
    <row r="122" spans="1:18" s="16" customFormat="1" ht="8.1" customHeight="1" x14ac:dyDescent="0.25">
      <c r="A122" s="123" t="s">
        <v>175</v>
      </c>
      <c r="B122" s="124"/>
      <c r="C122" s="125" t="s">
        <v>20</v>
      </c>
      <c r="D122" s="126"/>
      <c r="E122" s="126"/>
      <c r="F122" s="126"/>
      <c r="G122" s="127"/>
      <c r="H122" s="17" t="s">
        <v>18</v>
      </c>
      <c r="I122" s="66">
        <v>0</v>
      </c>
      <c r="J122" s="87">
        <v>0</v>
      </c>
      <c r="K122" s="66" t="s">
        <v>21</v>
      </c>
      <c r="L122" s="75" t="str">
        <f t="shared" si="7"/>
        <v>-</v>
      </c>
      <c r="M122" s="17" t="s">
        <v>21</v>
      </c>
      <c r="Q122" s="81"/>
      <c r="R122" s="81"/>
    </row>
    <row r="123" spans="1:18" s="16" customFormat="1" ht="16.5" customHeight="1" x14ac:dyDescent="0.25">
      <c r="A123" s="123" t="s">
        <v>176</v>
      </c>
      <c r="B123" s="124"/>
      <c r="C123" s="133" t="s">
        <v>23</v>
      </c>
      <c r="D123" s="134"/>
      <c r="E123" s="134"/>
      <c r="F123" s="134"/>
      <c r="G123" s="135"/>
      <c r="H123" s="17" t="s">
        <v>18</v>
      </c>
      <c r="I123" s="66">
        <v>0</v>
      </c>
      <c r="J123" s="87">
        <v>0</v>
      </c>
      <c r="K123" s="66" t="s">
        <v>21</v>
      </c>
      <c r="L123" s="75" t="str">
        <f t="shared" si="7"/>
        <v>-</v>
      </c>
      <c r="M123" s="17" t="s">
        <v>21</v>
      </c>
      <c r="Q123" s="81"/>
      <c r="R123" s="81"/>
    </row>
    <row r="124" spans="1:18" s="16" customFormat="1" ht="16.5" customHeight="1" x14ac:dyDescent="0.25">
      <c r="A124" s="123" t="s">
        <v>177</v>
      </c>
      <c r="B124" s="124"/>
      <c r="C124" s="133" t="s">
        <v>25</v>
      </c>
      <c r="D124" s="134"/>
      <c r="E124" s="134"/>
      <c r="F124" s="134"/>
      <c r="G124" s="135"/>
      <c r="H124" s="17" t="s">
        <v>18</v>
      </c>
      <c r="I124" s="66">
        <v>0</v>
      </c>
      <c r="J124" s="87">
        <v>0</v>
      </c>
      <c r="K124" s="66" t="s">
        <v>21</v>
      </c>
      <c r="L124" s="75" t="str">
        <f t="shared" si="7"/>
        <v>-</v>
      </c>
      <c r="M124" s="17" t="s">
        <v>21</v>
      </c>
      <c r="Q124" s="81"/>
      <c r="R124" s="81"/>
    </row>
    <row r="125" spans="1:18" s="16" customFormat="1" ht="16.5" customHeight="1" x14ac:dyDescent="0.25">
      <c r="A125" s="123" t="s">
        <v>178</v>
      </c>
      <c r="B125" s="124"/>
      <c r="C125" s="133" t="s">
        <v>27</v>
      </c>
      <c r="D125" s="134"/>
      <c r="E125" s="134"/>
      <c r="F125" s="134"/>
      <c r="G125" s="135"/>
      <c r="H125" s="17" t="s">
        <v>18</v>
      </c>
      <c r="I125" s="66">
        <v>0</v>
      </c>
      <c r="J125" s="87">
        <v>0</v>
      </c>
      <c r="K125" s="66" t="s">
        <v>21</v>
      </c>
      <c r="L125" s="75" t="str">
        <f t="shared" si="7"/>
        <v>-</v>
      </c>
      <c r="M125" s="17" t="s">
        <v>21</v>
      </c>
      <c r="Q125" s="81"/>
      <c r="R125" s="81"/>
    </row>
    <row r="126" spans="1:18" s="16" customFormat="1" ht="8.1" customHeight="1" x14ac:dyDescent="0.25">
      <c r="A126" s="123" t="s">
        <v>179</v>
      </c>
      <c r="B126" s="124"/>
      <c r="C126" s="125" t="s">
        <v>180</v>
      </c>
      <c r="D126" s="126"/>
      <c r="E126" s="126"/>
      <c r="F126" s="126"/>
      <c r="G126" s="127"/>
      <c r="H126" s="17" t="s">
        <v>18</v>
      </c>
      <c r="I126" s="66">
        <v>-0.18807800000000008</v>
      </c>
      <c r="J126" s="66">
        <f>'[1]2024'!$EA$378/1000</f>
        <v>9.8027710219999964</v>
      </c>
      <c r="K126" s="66">
        <f>J126-I126</f>
        <v>9.9908490219999972</v>
      </c>
      <c r="L126" s="58">
        <f t="shared" si="7"/>
        <v>-1</v>
      </c>
      <c r="M126" s="17" t="s">
        <v>21</v>
      </c>
      <c r="Q126" s="81"/>
      <c r="R126" s="81"/>
    </row>
    <row r="127" spans="1:18" s="16" customFormat="1" ht="8.1" customHeight="1" x14ac:dyDescent="0.25">
      <c r="A127" s="123" t="s">
        <v>181</v>
      </c>
      <c r="B127" s="124"/>
      <c r="C127" s="125" t="s">
        <v>182</v>
      </c>
      <c r="D127" s="126"/>
      <c r="E127" s="126"/>
      <c r="F127" s="126"/>
      <c r="G127" s="127"/>
      <c r="H127" s="17" t="s">
        <v>18</v>
      </c>
      <c r="I127" s="66">
        <v>1.1708634205800352</v>
      </c>
      <c r="J127" s="87">
        <f>J121-J126-J129-J135</f>
        <v>-0.52617264599999813</v>
      </c>
      <c r="K127" s="66">
        <f>J127-I127</f>
        <v>-1.6970360665800333</v>
      </c>
      <c r="L127" s="58">
        <f t="shared" si="7"/>
        <v>-1.4493885766277821</v>
      </c>
      <c r="M127" s="27" t="s">
        <v>21</v>
      </c>
      <c r="Q127" s="81"/>
      <c r="R127" s="81"/>
    </row>
    <row r="128" spans="1:18" s="16" customFormat="1" ht="8.1" customHeight="1" x14ac:dyDescent="0.25">
      <c r="A128" s="123" t="s">
        <v>183</v>
      </c>
      <c r="B128" s="124"/>
      <c r="C128" s="125" t="s">
        <v>184</v>
      </c>
      <c r="D128" s="126"/>
      <c r="E128" s="126"/>
      <c r="F128" s="126"/>
      <c r="G128" s="127"/>
      <c r="H128" s="17" t="s">
        <v>18</v>
      </c>
      <c r="I128" s="66">
        <v>0</v>
      </c>
      <c r="J128" s="87">
        <v>0</v>
      </c>
      <c r="K128" s="66" t="s">
        <v>21</v>
      </c>
      <c r="L128" s="75" t="str">
        <f t="shared" si="7"/>
        <v>-</v>
      </c>
      <c r="M128" s="17" t="s">
        <v>21</v>
      </c>
      <c r="Q128" s="81"/>
      <c r="R128" s="81"/>
    </row>
    <row r="129" spans="1:18" s="16" customFormat="1" ht="8.1" customHeight="1" x14ac:dyDescent="0.25">
      <c r="A129" s="123" t="s">
        <v>185</v>
      </c>
      <c r="B129" s="124"/>
      <c r="C129" s="125" t="s">
        <v>186</v>
      </c>
      <c r="D129" s="126"/>
      <c r="E129" s="126"/>
      <c r="F129" s="126"/>
      <c r="G129" s="127"/>
      <c r="H129" s="17" t="s">
        <v>18</v>
      </c>
      <c r="I129" s="66">
        <v>0.45134600000000002</v>
      </c>
      <c r="J129" s="87">
        <f>J114*0.2</f>
        <v>0.59392558600000001</v>
      </c>
      <c r="K129" s="66">
        <f>J129-I129</f>
        <v>0.14257958599999998</v>
      </c>
      <c r="L129" s="58">
        <f t="shared" si="7"/>
        <v>0.31589863652275629</v>
      </c>
      <c r="M129" s="43" t="s">
        <v>21</v>
      </c>
      <c r="Q129" s="81"/>
      <c r="R129" s="81"/>
    </row>
    <row r="130" spans="1:18" s="16" customFormat="1" ht="8.1" customHeight="1" x14ac:dyDescent="0.25">
      <c r="A130" s="123" t="s">
        <v>187</v>
      </c>
      <c r="B130" s="124"/>
      <c r="C130" s="125" t="s">
        <v>188</v>
      </c>
      <c r="D130" s="126"/>
      <c r="E130" s="126"/>
      <c r="F130" s="126"/>
      <c r="G130" s="127"/>
      <c r="H130" s="17" t="s">
        <v>18</v>
      </c>
      <c r="I130" s="66">
        <v>0</v>
      </c>
      <c r="J130" s="87">
        <v>0</v>
      </c>
      <c r="K130" s="66" t="s">
        <v>21</v>
      </c>
      <c r="L130" s="75" t="str">
        <f t="shared" si="7"/>
        <v>-</v>
      </c>
      <c r="M130" s="17" t="s">
        <v>21</v>
      </c>
      <c r="Q130" s="81"/>
      <c r="R130" s="81"/>
    </row>
    <row r="131" spans="1:18" s="16" customFormat="1" ht="8.1" customHeight="1" x14ac:dyDescent="0.25">
      <c r="A131" s="123" t="s">
        <v>189</v>
      </c>
      <c r="B131" s="124"/>
      <c r="C131" s="125" t="s">
        <v>190</v>
      </c>
      <c r="D131" s="126"/>
      <c r="E131" s="126"/>
      <c r="F131" s="126"/>
      <c r="G131" s="127"/>
      <c r="H131" s="17" t="s">
        <v>18</v>
      </c>
      <c r="I131" s="66">
        <v>0</v>
      </c>
      <c r="J131" s="87">
        <v>0</v>
      </c>
      <c r="K131" s="66">
        <v>0</v>
      </c>
      <c r="L131" s="75" t="str">
        <f t="shared" si="7"/>
        <v>-</v>
      </c>
      <c r="M131" s="17" t="s">
        <v>21</v>
      </c>
      <c r="Q131" s="81"/>
      <c r="R131" s="81"/>
    </row>
    <row r="132" spans="1:18" s="16" customFormat="1" ht="17.100000000000001" customHeight="1" x14ac:dyDescent="0.25">
      <c r="A132" s="123" t="s">
        <v>191</v>
      </c>
      <c r="B132" s="124"/>
      <c r="C132" s="125" t="s">
        <v>41</v>
      </c>
      <c r="D132" s="126"/>
      <c r="E132" s="126"/>
      <c r="F132" s="126"/>
      <c r="G132" s="127"/>
      <c r="H132" s="17" t="s">
        <v>18</v>
      </c>
      <c r="I132" s="66">
        <v>0</v>
      </c>
      <c r="J132" s="87">
        <v>0</v>
      </c>
      <c r="K132" s="66">
        <v>0</v>
      </c>
      <c r="L132" s="75" t="str">
        <f t="shared" si="7"/>
        <v>-</v>
      </c>
      <c r="M132" s="17" t="s">
        <v>21</v>
      </c>
      <c r="Q132" s="81"/>
      <c r="R132" s="81"/>
    </row>
    <row r="133" spans="1:18" s="16" customFormat="1" ht="8.1" customHeight="1" x14ac:dyDescent="0.25">
      <c r="A133" s="123" t="s">
        <v>192</v>
      </c>
      <c r="B133" s="124"/>
      <c r="C133" s="133" t="s">
        <v>43</v>
      </c>
      <c r="D133" s="134"/>
      <c r="E133" s="134"/>
      <c r="F133" s="134"/>
      <c r="G133" s="135"/>
      <c r="H133" s="17" t="s">
        <v>18</v>
      </c>
      <c r="I133" s="66">
        <v>0</v>
      </c>
      <c r="J133" s="87">
        <v>0</v>
      </c>
      <c r="K133" s="66" t="s">
        <v>21</v>
      </c>
      <c r="L133" s="75" t="str">
        <f t="shared" si="7"/>
        <v>-</v>
      </c>
      <c r="M133" s="17" t="s">
        <v>21</v>
      </c>
      <c r="Q133" s="81"/>
      <c r="R133" s="81"/>
    </row>
    <row r="134" spans="1:18" s="16" customFormat="1" ht="8.1" customHeight="1" x14ac:dyDescent="0.25">
      <c r="A134" s="123" t="s">
        <v>193</v>
      </c>
      <c r="B134" s="124"/>
      <c r="C134" s="133" t="s">
        <v>45</v>
      </c>
      <c r="D134" s="134"/>
      <c r="E134" s="134"/>
      <c r="F134" s="134"/>
      <c r="G134" s="135"/>
      <c r="H134" s="17" t="s">
        <v>18</v>
      </c>
      <c r="I134" s="66">
        <v>0</v>
      </c>
      <c r="J134" s="87">
        <v>0</v>
      </c>
      <c r="K134" s="66" t="s">
        <v>21</v>
      </c>
      <c r="L134" s="75" t="str">
        <f t="shared" si="7"/>
        <v>-</v>
      </c>
      <c r="M134" s="17" t="s">
        <v>21</v>
      </c>
      <c r="Q134" s="81"/>
      <c r="R134" s="81"/>
    </row>
    <row r="135" spans="1:18" s="16" customFormat="1" ht="8.25" customHeight="1" x14ac:dyDescent="0.25">
      <c r="A135" s="123" t="s">
        <v>194</v>
      </c>
      <c r="B135" s="124"/>
      <c r="C135" s="125" t="s">
        <v>195</v>
      </c>
      <c r="D135" s="126"/>
      <c r="E135" s="126"/>
      <c r="F135" s="126"/>
      <c r="G135" s="127"/>
      <c r="H135" s="17" t="s">
        <v>18</v>
      </c>
      <c r="I135" s="66">
        <v>0</v>
      </c>
      <c r="J135" s="66">
        <v>0</v>
      </c>
      <c r="K135" s="66">
        <f>J135-I135</f>
        <v>0</v>
      </c>
      <c r="L135" s="58" t="str">
        <f t="shared" si="7"/>
        <v>-</v>
      </c>
      <c r="M135" s="27" t="s">
        <v>21</v>
      </c>
      <c r="Q135" s="81"/>
      <c r="R135" s="81"/>
    </row>
    <row r="136" spans="1:18" s="16" customFormat="1" x14ac:dyDescent="0.25">
      <c r="A136" s="123" t="s">
        <v>196</v>
      </c>
      <c r="B136" s="124"/>
      <c r="C136" s="136" t="s">
        <v>197</v>
      </c>
      <c r="D136" s="137"/>
      <c r="E136" s="137"/>
      <c r="F136" s="137"/>
      <c r="G136" s="138"/>
      <c r="H136" s="17" t="s">
        <v>18</v>
      </c>
      <c r="I136" s="66">
        <v>5.7365256823201403</v>
      </c>
      <c r="J136" s="87">
        <f>J106-J121</f>
        <v>39.143331147999973</v>
      </c>
      <c r="K136" s="66">
        <f>J136-I136</f>
        <v>33.406805465679831</v>
      </c>
      <c r="L136" s="58">
        <f t="shared" si="7"/>
        <v>5.8235258265536842</v>
      </c>
      <c r="M136" s="27" t="s">
        <v>21</v>
      </c>
      <c r="Q136" s="81"/>
      <c r="R136" s="81"/>
    </row>
    <row r="137" spans="1:18" s="16" customFormat="1" ht="8.1" customHeight="1" x14ac:dyDescent="0.25">
      <c r="A137" s="123" t="s">
        <v>198</v>
      </c>
      <c r="B137" s="124"/>
      <c r="C137" s="125" t="s">
        <v>20</v>
      </c>
      <c r="D137" s="126"/>
      <c r="E137" s="126"/>
      <c r="F137" s="126"/>
      <c r="G137" s="127"/>
      <c r="H137" s="17" t="s">
        <v>18</v>
      </c>
      <c r="I137" s="66">
        <v>0</v>
      </c>
      <c r="J137" s="87">
        <v>0</v>
      </c>
      <c r="K137" s="66" t="s">
        <v>21</v>
      </c>
      <c r="L137" s="75" t="str">
        <f t="shared" si="7"/>
        <v>-</v>
      </c>
      <c r="M137" s="17" t="s">
        <v>21</v>
      </c>
      <c r="Q137" s="81"/>
      <c r="R137" s="81"/>
    </row>
    <row r="138" spans="1:18" s="16" customFormat="1" ht="16.5" customHeight="1" x14ac:dyDescent="0.25">
      <c r="A138" s="123" t="s">
        <v>199</v>
      </c>
      <c r="B138" s="124"/>
      <c r="C138" s="133" t="s">
        <v>23</v>
      </c>
      <c r="D138" s="134"/>
      <c r="E138" s="134"/>
      <c r="F138" s="134"/>
      <c r="G138" s="135"/>
      <c r="H138" s="17" t="s">
        <v>18</v>
      </c>
      <c r="I138" s="66">
        <v>0</v>
      </c>
      <c r="J138" s="87">
        <v>0</v>
      </c>
      <c r="K138" s="66" t="s">
        <v>21</v>
      </c>
      <c r="L138" s="75" t="str">
        <f t="shared" si="7"/>
        <v>-</v>
      </c>
      <c r="M138" s="17" t="s">
        <v>21</v>
      </c>
      <c r="Q138" s="81"/>
      <c r="R138" s="81"/>
    </row>
    <row r="139" spans="1:18" s="16" customFormat="1" ht="16.5" customHeight="1" x14ac:dyDescent="0.25">
      <c r="A139" s="123" t="s">
        <v>200</v>
      </c>
      <c r="B139" s="124"/>
      <c r="C139" s="133" t="s">
        <v>25</v>
      </c>
      <c r="D139" s="134"/>
      <c r="E139" s="134"/>
      <c r="F139" s="134"/>
      <c r="G139" s="135"/>
      <c r="H139" s="17" t="s">
        <v>18</v>
      </c>
      <c r="I139" s="66">
        <v>0</v>
      </c>
      <c r="J139" s="87">
        <v>0</v>
      </c>
      <c r="K139" s="66" t="s">
        <v>21</v>
      </c>
      <c r="L139" s="75" t="str">
        <f t="shared" si="7"/>
        <v>-</v>
      </c>
      <c r="M139" s="17" t="s">
        <v>21</v>
      </c>
      <c r="Q139" s="81"/>
      <c r="R139" s="81"/>
    </row>
    <row r="140" spans="1:18" s="16" customFormat="1" ht="16.5" customHeight="1" x14ac:dyDescent="0.25">
      <c r="A140" s="123" t="s">
        <v>201</v>
      </c>
      <c r="B140" s="124"/>
      <c r="C140" s="133" t="s">
        <v>27</v>
      </c>
      <c r="D140" s="134"/>
      <c r="E140" s="134"/>
      <c r="F140" s="134"/>
      <c r="G140" s="135"/>
      <c r="H140" s="17" t="s">
        <v>18</v>
      </c>
      <c r="I140" s="66">
        <v>0</v>
      </c>
      <c r="J140" s="87">
        <v>0</v>
      </c>
      <c r="K140" s="66" t="s">
        <v>21</v>
      </c>
      <c r="L140" s="75" t="str">
        <f t="shared" si="7"/>
        <v>-</v>
      </c>
      <c r="M140" s="17" t="s">
        <v>21</v>
      </c>
      <c r="Q140" s="81"/>
      <c r="R140" s="81"/>
    </row>
    <row r="141" spans="1:18" s="16" customFormat="1" ht="8.1" customHeight="1" x14ac:dyDescent="0.25">
      <c r="A141" s="123" t="s">
        <v>202</v>
      </c>
      <c r="B141" s="124"/>
      <c r="C141" s="125" t="s">
        <v>29</v>
      </c>
      <c r="D141" s="126"/>
      <c r="E141" s="126"/>
      <c r="F141" s="126"/>
      <c r="G141" s="127"/>
      <c r="H141" s="17" t="s">
        <v>18</v>
      </c>
      <c r="I141" s="66">
        <v>-0.7523120000000002</v>
      </c>
      <c r="J141" s="87">
        <f>J111-J126</f>
        <v>-10.529613472643327</v>
      </c>
      <c r="K141" s="66">
        <f>J141-I141</f>
        <v>-9.7773014726433267</v>
      </c>
      <c r="L141" s="58">
        <f t="shared" si="7"/>
        <v>-1</v>
      </c>
      <c r="M141" s="17" t="s">
        <v>21</v>
      </c>
      <c r="Q141" s="81"/>
      <c r="R141" s="81"/>
    </row>
    <row r="142" spans="1:18" s="16" customFormat="1" ht="8.1" customHeight="1" x14ac:dyDescent="0.25">
      <c r="A142" s="123" t="s">
        <v>203</v>
      </c>
      <c r="B142" s="124"/>
      <c r="C142" s="125" t="s">
        <v>31</v>
      </c>
      <c r="D142" s="126"/>
      <c r="E142" s="126"/>
      <c r="F142" s="126"/>
      <c r="G142" s="127"/>
      <c r="H142" s="17" t="s">
        <v>18</v>
      </c>
      <c r="I142" s="66">
        <v>4.6834536823201409</v>
      </c>
      <c r="J142" s="87">
        <f>J112-J127</f>
        <v>43.757091886643309</v>
      </c>
      <c r="K142" s="66">
        <f>J142-I142</f>
        <v>39.073638204323167</v>
      </c>
      <c r="L142" s="58">
        <f t="shared" si="7"/>
        <v>8.3429112049991367</v>
      </c>
      <c r="M142" s="27" t="s">
        <v>21</v>
      </c>
      <c r="Q142" s="81"/>
      <c r="R142" s="81"/>
    </row>
    <row r="143" spans="1:18" s="16" customFormat="1" ht="8.1" customHeight="1" x14ac:dyDescent="0.25">
      <c r="A143" s="123" t="s">
        <v>204</v>
      </c>
      <c r="B143" s="124"/>
      <c r="C143" s="125" t="s">
        <v>33</v>
      </c>
      <c r="D143" s="126"/>
      <c r="E143" s="126"/>
      <c r="F143" s="126"/>
      <c r="G143" s="127"/>
      <c r="H143" s="17" t="s">
        <v>18</v>
      </c>
      <c r="I143" s="66">
        <v>0</v>
      </c>
      <c r="J143" s="87">
        <v>0</v>
      </c>
      <c r="K143" s="66" t="s">
        <v>21</v>
      </c>
      <c r="L143" s="75" t="str">
        <f t="shared" si="7"/>
        <v>-</v>
      </c>
      <c r="M143" s="17" t="s">
        <v>21</v>
      </c>
      <c r="Q143" s="81"/>
      <c r="R143" s="81"/>
    </row>
    <row r="144" spans="1:18" s="16" customFormat="1" ht="8.1" customHeight="1" x14ac:dyDescent="0.25">
      <c r="A144" s="123" t="s">
        <v>205</v>
      </c>
      <c r="B144" s="124"/>
      <c r="C144" s="125" t="s">
        <v>35</v>
      </c>
      <c r="D144" s="126"/>
      <c r="E144" s="126"/>
      <c r="F144" s="126"/>
      <c r="G144" s="127"/>
      <c r="H144" s="17" t="s">
        <v>18</v>
      </c>
      <c r="I144" s="66">
        <v>1.8053840000000001</v>
      </c>
      <c r="J144" s="87">
        <f>J114-J129</f>
        <v>2.3757023439999996</v>
      </c>
      <c r="K144" s="66">
        <f>J144-I144</f>
        <v>0.57031834399999948</v>
      </c>
      <c r="L144" s="58">
        <f t="shared" si="7"/>
        <v>0.31589863652275607</v>
      </c>
      <c r="M144" s="43" t="s">
        <v>21</v>
      </c>
      <c r="Q144" s="81"/>
      <c r="R144" s="81"/>
    </row>
    <row r="145" spans="1:18" s="16" customFormat="1" ht="8.1" customHeight="1" x14ac:dyDescent="0.25">
      <c r="A145" s="123" t="s">
        <v>206</v>
      </c>
      <c r="B145" s="124"/>
      <c r="C145" s="125" t="s">
        <v>37</v>
      </c>
      <c r="D145" s="126"/>
      <c r="E145" s="126"/>
      <c r="F145" s="126"/>
      <c r="G145" s="127"/>
      <c r="H145" s="17" t="s">
        <v>18</v>
      </c>
      <c r="I145" s="66">
        <v>0</v>
      </c>
      <c r="J145" s="87">
        <v>0</v>
      </c>
      <c r="K145" s="66" t="s">
        <v>21</v>
      </c>
      <c r="L145" s="75" t="str">
        <f t="shared" si="7"/>
        <v>-</v>
      </c>
      <c r="M145" s="17" t="s">
        <v>21</v>
      </c>
      <c r="Q145" s="81"/>
      <c r="R145" s="81"/>
    </row>
    <row r="146" spans="1:18" s="16" customFormat="1" ht="8.1" customHeight="1" x14ac:dyDescent="0.25">
      <c r="A146" s="123" t="s">
        <v>207</v>
      </c>
      <c r="B146" s="124"/>
      <c r="C146" s="125" t="s">
        <v>39</v>
      </c>
      <c r="D146" s="126"/>
      <c r="E146" s="126"/>
      <c r="F146" s="126"/>
      <c r="G146" s="127"/>
      <c r="H146" s="17" t="s">
        <v>18</v>
      </c>
      <c r="I146" s="66">
        <v>0</v>
      </c>
      <c r="J146" s="87">
        <v>0</v>
      </c>
      <c r="K146" s="66" t="s">
        <v>21</v>
      </c>
      <c r="L146" s="75" t="str">
        <f t="shared" si="7"/>
        <v>-</v>
      </c>
      <c r="M146" s="17" t="s">
        <v>21</v>
      </c>
      <c r="Q146" s="81"/>
      <c r="R146" s="81"/>
    </row>
    <row r="147" spans="1:18" s="16" customFormat="1" ht="16.5" customHeight="1" x14ac:dyDescent="0.25">
      <c r="A147" s="123" t="s">
        <v>208</v>
      </c>
      <c r="B147" s="124"/>
      <c r="C147" s="125" t="s">
        <v>41</v>
      </c>
      <c r="D147" s="126"/>
      <c r="E147" s="126"/>
      <c r="F147" s="126"/>
      <c r="G147" s="127"/>
      <c r="H147" s="17" t="s">
        <v>18</v>
      </c>
      <c r="I147" s="66">
        <v>0</v>
      </c>
      <c r="J147" s="87">
        <v>0</v>
      </c>
      <c r="K147" s="66" t="s">
        <v>21</v>
      </c>
      <c r="L147" s="75" t="str">
        <f t="shared" si="7"/>
        <v>-</v>
      </c>
      <c r="M147" s="17" t="s">
        <v>21</v>
      </c>
      <c r="Q147" s="81"/>
      <c r="R147" s="81"/>
    </row>
    <row r="148" spans="1:18" s="16" customFormat="1" ht="8.1" customHeight="1" x14ac:dyDescent="0.25">
      <c r="A148" s="123" t="s">
        <v>209</v>
      </c>
      <c r="B148" s="124"/>
      <c r="C148" s="133" t="s">
        <v>43</v>
      </c>
      <c r="D148" s="134"/>
      <c r="E148" s="134"/>
      <c r="F148" s="134"/>
      <c r="G148" s="135"/>
      <c r="H148" s="17" t="s">
        <v>18</v>
      </c>
      <c r="I148" s="66">
        <v>0</v>
      </c>
      <c r="J148" s="87">
        <v>0</v>
      </c>
      <c r="K148" s="66" t="s">
        <v>21</v>
      </c>
      <c r="L148" s="75" t="str">
        <f t="shared" ref="L148:L162" si="8">IF(AND(I148=0,J148&gt;0),1,IF(AND(I148=0,J148=0),"-",IF(AND(I148&gt;0,J148=0),-1,IF(I148&gt;0,J148/I148-1,-1))))</f>
        <v>-</v>
      </c>
      <c r="M148" s="17" t="s">
        <v>21</v>
      </c>
      <c r="Q148" s="81"/>
      <c r="R148" s="81"/>
    </row>
    <row r="149" spans="1:18" s="16" customFormat="1" ht="8.1" customHeight="1" x14ac:dyDescent="0.25">
      <c r="A149" s="123" t="s">
        <v>210</v>
      </c>
      <c r="B149" s="124"/>
      <c r="C149" s="133" t="s">
        <v>45</v>
      </c>
      <c r="D149" s="134"/>
      <c r="E149" s="134"/>
      <c r="F149" s="134"/>
      <c r="G149" s="135"/>
      <c r="H149" s="17" t="s">
        <v>18</v>
      </c>
      <c r="I149" s="66">
        <v>0</v>
      </c>
      <c r="J149" s="87">
        <v>0</v>
      </c>
      <c r="K149" s="66" t="s">
        <v>21</v>
      </c>
      <c r="L149" s="75" t="str">
        <f t="shared" si="8"/>
        <v>-</v>
      </c>
      <c r="M149" s="17" t="s">
        <v>21</v>
      </c>
      <c r="Q149" s="81"/>
      <c r="R149" s="81"/>
    </row>
    <row r="150" spans="1:18" s="16" customFormat="1" ht="8.1" customHeight="1" x14ac:dyDescent="0.25">
      <c r="A150" s="123" t="s">
        <v>211</v>
      </c>
      <c r="B150" s="124"/>
      <c r="C150" s="125" t="s">
        <v>47</v>
      </c>
      <c r="D150" s="126"/>
      <c r="E150" s="126"/>
      <c r="F150" s="126"/>
      <c r="G150" s="127"/>
      <c r="H150" s="17" t="s">
        <v>18</v>
      </c>
      <c r="I150" s="66">
        <v>0</v>
      </c>
      <c r="J150" s="87">
        <f>J120-J135</f>
        <v>3.5401503899999955</v>
      </c>
      <c r="K150" s="66">
        <f>J150-I150</f>
        <v>3.5401503899999955</v>
      </c>
      <c r="L150" s="58">
        <f t="shared" si="8"/>
        <v>1</v>
      </c>
      <c r="M150" s="27" t="s">
        <v>21</v>
      </c>
      <c r="Q150" s="81"/>
      <c r="R150" s="81"/>
    </row>
    <row r="151" spans="1:18" s="16" customFormat="1" ht="8.1" customHeight="1" x14ac:dyDescent="0.25">
      <c r="A151" s="123" t="s">
        <v>212</v>
      </c>
      <c r="B151" s="124"/>
      <c r="C151" s="136" t="s">
        <v>213</v>
      </c>
      <c r="D151" s="137"/>
      <c r="E151" s="137"/>
      <c r="F151" s="137"/>
      <c r="G151" s="138"/>
      <c r="H151" s="17" t="s">
        <v>18</v>
      </c>
      <c r="I151" s="66">
        <v>0</v>
      </c>
      <c r="J151" s="87">
        <v>0</v>
      </c>
      <c r="K151" s="66">
        <f>J151</f>
        <v>0</v>
      </c>
      <c r="L151" s="75" t="str">
        <f t="shared" si="8"/>
        <v>-</v>
      </c>
      <c r="M151" s="27" t="s">
        <v>21</v>
      </c>
      <c r="Q151" s="81"/>
      <c r="R151" s="81"/>
    </row>
    <row r="152" spans="1:18" s="16" customFormat="1" ht="8.1" customHeight="1" x14ac:dyDescent="0.25">
      <c r="A152" s="123" t="s">
        <v>214</v>
      </c>
      <c r="B152" s="124"/>
      <c r="C152" s="125" t="s">
        <v>215</v>
      </c>
      <c r="D152" s="126"/>
      <c r="E152" s="126"/>
      <c r="F152" s="126"/>
      <c r="G152" s="127"/>
      <c r="H152" s="17" t="s">
        <v>18</v>
      </c>
      <c r="I152" s="66">
        <v>4.12</v>
      </c>
      <c r="J152" s="213">
        <v>0</v>
      </c>
      <c r="K152" s="66">
        <f>-I152</f>
        <v>-4.12</v>
      </c>
      <c r="L152" s="20">
        <f t="shared" si="8"/>
        <v>-1</v>
      </c>
      <c r="M152" s="27" t="s">
        <v>21</v>
      </c>
      <c r="Q152" s="81"/>
      <c r="R152" s="81"/>
    </row>
    <row r="153" spans="1:18" s="16" customFormat="1" ht="8.1" customHeight="1" x14ac:dyDescent="0.25">
      <c r="A153" s="123" t="s">
        <v>216</v>
      </c>
      <c r="B153" s="124"/>
      <c r="C153" s="125" t="s">
        <v>217</v>
      </c>
      <c r="D153" s="126"/>
      <c r="E153" s="126"/>
      <c r="F153" s="126"/>
      <c r="G153" s="127"/>
      <c r="H153" s="17" t="s">
        <v>18</v>
      </c>
      <c r="I153" s="66">
        <v>0</v>
      </c>
      <c r="J153" s="87">
        <v>0</v>
      </c>
      <c r="K153" s="66" t="s">
        <v>21</v>
      </c>
      <c r="L153" s="75" t="str">
        <f t="shared" si="8"/>
        <v>-</v>
      </c>
      <c r="M153" s="27" t="s">
        <v>21</v>
      </c>
      <c r="Q153" s="81"/>
      <c r="R153" s="81"/>
    </row>
    <row r="154" spans="1:18" s="16" customFormat="1" ht="8.1" customHeight="1" x14ac:dyDescent="0.25">
      <c r="A154" s="123" t="s">
        <v>218</v>
      </c>
      <c r="B154" s="124"/>
      <c r="C154" s="125" t="s">
        <v>219</v>
      </c>
      <c r="D154" s="126"/>
      <c r="E154" s="126"/>
      <c r="F154" s="126"/>
      <c r="G154" s="127"/>
      <c r="H154" s="17" t="s">
        <v>18</v>
      </c>
      <c r="I154" s="66">
        <v>0</v>
      </c>
      <c r="J154" s="87">
        <v>0</v>
      </c>
      <c r="K154" s="66" t="s">
        <v>21</v>
      </c>
      <c r="L154" s="75" t="str">
        <f t="shared" si="8"/>
        <v>-</v>
      </c>
      <c r="M154" s="17" t="s">
        <v>21</v>
      </c>
      <c r="Q154" s="81"/>
      <c r="R154" s="81"/>
    </row>
    <row r="155" spans="1:18" s="16" customFormat="1" ht="9" thickBot="1" x14ac:dyDescent="0.3">
      <c r="A155" s="145" t="s">
        <v>220</v>
      </c>
      <c r="B155" s="146"/>
      <c r="C155" s="147" t="s">
        <v>221</v>
      </c>
      <c r="D155" s="148"/>
      <c r="E155" s="148"/>
      <c r="F155" s="148"/>
      <c r="G155" s="149"/>
      <c r="H155" s="22" t="s">
        <v>18</v>
      </c>
      <c r="I155" s="71">
        <v>1.6165256823201402</v>
      </c>
      <c r="J155" s="90">
        <f>J136-J152</f>
        <v>39.143331147999973</v>
      </c>
      <c r="K155" s="67">
        <f>J155-I155</f>
        <v>37.526805465679836</v>
      </c>
      <c r="L155" s="58">
        <f t="shared" si="8"/>
        <v>23.214481450006399</v>
      </c>
      <c r="M155" s="26" t="s">
        <v>21</v>
      </c>
      <c r="Q155" s="81"/>
      <c r="R155" s="81"/>
    </row>
    <row r="156" spans="1:18" s="16" customFormat="1" ht="9" customHeight="1" x14ac:dyDescent="0.25">
      <c r="A156" s="128" t="s">
        <v>222</v>
      </c>
      <c r="B156" s="129"/>
      <c r="C156" s="130" t="s">
        <v>109</v>
      </c>
      <c r="D156" s="131"/>
      <c r="E156" s="131"/>
      <c r="F156" s="131"/>
      <c r="G156" s="132"/>
      <c r="H156" s="15" t="s">
        <v>21</v>
      </c>
      <c r="I156" s="78">
        <v>0</v>
      </c>
      <c r="J156" s="91">
        <v>0</v>
      </c>
      <c r="K156" s="69" t="s">
        <v>21</v>
      </c>
      <c r="L156" s="76" t="str">
        <f t="shared" si="8"/>
        <v>-</v>
      </c>
      <c r="M156" s="15" t="s">
        <v>21</v>
      </c>
      <c r="Q156" s="81"/>
      <c r="R156" s="81"/>
    </row>
    <row r="157" spans="1:18" s="16" customFormat="1" ht="16.5" customHeight="1" x14ac:dyDescent="0.25">
      <c r="A157" s="123" t="s">
        <v>223</v>
      </c>
      <c r="B157" s="124"/>
      <c r="C157" s="125" t="s">
        <v>224</v>
      </c>
      <c r="D157" s="126"/>
      <c r="E157" s="126"/>
      <c r="F157" s="126"/>
      <c r="G157" s="127"/>
      <c r="H157" s="17" t="s">
        <v>18</v>
      </c>
      <c r="I157" s="79">
        <v>23.141857102900175</v>
      </c>
      <c r="J157" s="87">
        <f>J106+J102+J66</f>
        <v>59.664360989999977</v>
      </c>
      <c r="K157" s="66">
        <f>J157-I157</f>
        <v>36.522503887099802</v>
      </c>
      <c r="L157" s="57">
        <f t="shared" si="8"/>
        <v>1.5782010806091593</v>
      </c>
      <c r="M157" s="27" t="s">
        <v>21</v>
      </c>
      <c r="Q157" s="81"/>
      <c r="R157" s="81"/>
    </row>
    <row r="158" spans="1:18" s="16" customFormat="1" ht="8.1" customHeight="1" x14ac:dyDescent="0.25">
      <c r="A158" s="123" t="s">
        <v>225</v>
      </c>
      <c r="B158" s="124"/>
      <c r="C158" s="125" t="s">
        <v>226</v>
      </c>
      <c r="D158" s="126"/>
      <c r="E158" s="126"/>
      <c r="F158" s="126"/>
      <c r="G158" s="127"/>
      <c r="H158" s="17" t="s">
        <v>18</v>
      </c>
      <c r="I158" s="79">
        <v>0</v>
      </c>
      <c r="J158" s="87">
        <v>0</v>
      </c>
      <c r="K158" s="66" t="s">
        <v>21</v>
      </c>
      <c r="L158" s="75" t="str">
        <f t="shared" si="8"/>
        <v>-</v>
      </c>
      <c r="M158" s="17" t="s">
        <v>21</v>
      </c>
      <c r="Q158" s="81"/>
      <c r="R158" s="81"/>
    </row>
    <row r="159" spans="1:18" s="16" customFormat="1" ht="8.1" customHeight="1" x14ac:dyDescent="0.25">
      <c r="A159" s="123" t="s">
        <v>227</v>
      </c>
      <c r="B159" s="124"/>
      <c r="C159" s="133" t="s">
        <v>228</v>
      </c>
      <c r="D159" s="134"/>
      <c r="E159" s="134"/>
      <c r="F159" s="134"/>
      <c r="G159" s="135"/>
      <c r="H159" s="17" t="s">
        <v>18</v>
      </c>
      <c r="I159" s="79">
        <v>0</v>
      </c>
      <c r="J159" s="87">
        <v>0</v>
      </c>
      <c r="K159" s="66" t="s">
        <v>21</v>
      </c>
      <c r="L159" s="75" t="str">
        <f t="shared" si="8"/>
        <v>-</v>
      </c>
      <c r="M159" s="17" t="s">
        <v>21</v>
      </c>
      <c r="Q159" s="81"/>
      <c r="R159" s="81"/>
    </row>
    <row r="160" spans="1:18" s="16" customFormat="1" ht="8.1" customHeight="1" x14ac:dyDescent="0.25">
      <c r="A160" s="123" t="s">
        <v>229</v>
      </c>
      <c r="B160" s="124"/>
      <c r="C160" s="125" t="s">
        <v>230</v>
      </c>
      <c r="D160" s="126"/>
      <c r="E160" s="126"/>
      <c r="F160" s="126"/>
      <c r="G160" s="127"/>
      <c r="H160" s="17" t="s">
        <v>18</v>
      </c>
      <c r="I160" s="79">
        <v>97.81</v>
      </c>
      <c r="J160" s="87">
        <v>0</v>
      </c>
      <c r="K160" s="66">
        <f t="shared" ref="K160:K162" si="9">J160-I160</f>
        <v>-97.81</v>
      </c>
      <c r="L160" s="75">
        <f t="shared" si="8"/>
        <v>-1</v>
      </c>
      <c r="M160" s="17" t="s">
        <v>21</v>
      </c>
      <c r="Q160" s="81"/>
      <c r="R160" s="81"/>
    </row>
    <row r="161" spans="1:18" s="16" customFormat="1" ht="8.1" customHeight="1" x14ac:dyDescent="0.25">
      <c r="A161" s="123" t="s">
        <v>231</v>
      </c>
      <c r="B161" s="124"/>
      <c r="C161" s="133" t="s">
        <v>232</v>
      </c>
      <c r="D161" s="134"/>
      <c r="E161" s="134"/>
      <c r="F161" s="134"/>
      <c r="G161" s="135"/>
      <c r="H161" s="17" t="s">
        <v>18</v>
      </c>
      <c r="I161" s="79">
        <v>97.81</v>
      </c>
      <c r="J161" s="87">
        <v>0</v>
      </c>
      <c r="K161" s="66">
        <f t="shared" si="9"/>
        <v>-97.81</v>
      </c>
      <c r="L161" s="75">
        <f t="shared" si="8"/>
        <v>-1</v>
      </c>
      <c r="M161" s="17" t="s">
        <v>21</v>
      </c>
      <c r="Q161" s="81"/>
      <c r="R161" s="81"/>
    </row>
    <row r="162" spans="1:18" s="16" customFormat="1" ht="17.25" customHeight="1" thickBot="1" x14ac:dyDescent="0.3">
      <c r="A162" s="145" t="s">
        <v>233</v>
      </c>
      <c r="B162" s="146"/>
      <c r="C162" s="147" t="s">
        <v>234</v>
      </c>
      <c r="D162" s="148"/>
      <c r="E162" s="148"/>
      <c r="F162" s="148"/>
      <c r="G162" s="149"/>
      <c r="H162" s="22" t="s">
        <v>21</v>
      </c>
      <c r="I162" s="80">
        <v>4.2265406602887667</v>
      </c>
      <c r="J162" s="90">
        <v>0</v>
      </c>
      <c r="K162" s="66">
        <f t="shared" si="9"/>
        <v>-4.2265406602887667</v>
      </c>
      <c r="L162" s="77">
        <f t="shared" si="8"/>
        <v>-1</v>
      </c>
      <c r="M162" s="22" t="s">
        <v>21</v>
      </c>
      <c r="Q162" s="81"/>
      <c r="R162" s="81"/>
    </row>
    <row r="163" spans="1:18" s="25" customFormat="1" ht="10.5" customHeight="1" thickBot="1" x14ac:dyDescent="0.25">
      <c r="A163" s="92" t="s">
        <v>235</v>
      </c>
      <c r="B163" s="93"/>
      <c r="C163" s="93"/>
      <c r="D163" s="93"/>
      <c r="E163" s="93"/>
      <c r="F163" s="93"/>
      <c r="G163" s="93"/>
      <c r="H163" s="93"/>
      <c r="I163" s="95"/>
      <c r="J163" s="95"/>
      <c r="K163" s="95"/>
      <c r="L163" s="95"/>
      <c r="M163" s="96"/>
      <c r="Q163" s="81"/>
      <c r="R163" s="81"/>
    </row>
    <row r="164" spans="1:18" s="16" customFormat="1" ht="9" customHeight="1" x14ac:dyDescent="0.25">
      <c r="A164" s="153" t="s">
        <v>236</v>
      </c>
      <c r="B164" s="154"/>
      <c r="C164" s="161" t="s">
        <v>237</v>
      </c>
      <c r="D164" s="162"/>
      <c r="E164" s="162"/>
      <c r="F164" s="162"/>
      <c r="G164" s="163"/>
      <c r="H164" s="23" t="s">
        <v>18</v>
      </c>
      <c r="I164" s="66">
        <v>808.73200000000008</v>
      </c>
      <c r="J164" s="213">
        <v>235.59</v>
      </c>
      <c r="K164" s="66">
        <f>J164-I164</f>
        <v>-573.14200000000005</v>
      </c>
      <c r="L164" s="61">
        <f t="shared" ref="L164:L195" si="10">IF(AND(I164=0,J164&gt;0),1,IF(AND(I164=0,J164=0),"-",IF(AND(I164&gt;0,J164=0),-1,IF(I164&gt;0,J164/I164-1,-1))))</f>
        <v>-0.70869212545070559</v>
      </c>
      <c r="M164" s="64" t="s">
        <v>21</v>
      </c>
      <c r="Q164" s="81"/>
      <c r="R164" s="81"/>
    </row>
    <row r="165" spans="1:18" s="16" customFormat="1" ht="8.1" customHeight="1" x14ac:dyDescent="0.25">
      <c r="A165" s="123" t="s">
        <v>238</v>
      </c>
      <c r="B165" s="124"/>
      <c r="C165" s="125" t="s">
        <v>20</v>
      </c>
      <c r="D165" s="126"/>
      <c r="E165" s="126"/>
      <c r="F165" s="126"/>
      <c r="G165" s="127"/>
      <c r="H165" s="17" t="s">
        <v>18</v>
      </c>
      <c r="I165" s="66">
        <v>0</v>
      </c>
      <c r="J165" s="213">
        <v>0</v>
      </c>
      <c r="K165" s="66" t="s">
        <v>21</v>
      </c>
      <c r="L165" s="18" t="str">
        <f t="shared" si="10"/>
        <v>-</v>
      </c>
      <c r="M165" s="44" t="s">
        <v>21</v>
      </c>
      <c r="Q165" s="81"/>
      <c r="R165" s="81"/>
    </row>
    <row r="166" spans="1:18" s="16" customFormat="1" ht="16.5" customHeight="1" x14ac:dyDescent="0.25">
      <c r="A166" s="123" t="s">
        <v>239</v>
      </c>
      <c r="B166" s="124"/>
      <c r="C166" s="133" t="s">
        <v>23</v>
      </c>
      <c r="D166" s="134"/>
      <c r="E166" s="134"/>
      <c r="F166" s="134"/>
      <c r="G166" s="135"/>
      <c r="H166" s="17" t="s">
        <v>18</v>
      </c>
      <c r="I166" s="66">
        <v>0</v>
      </c>
      <c r="J166" s="213">
        <v>0</v>
      </c>
      <c r="K166" s="66" t="s">
        <v>21</v>
      </c>
      <c r="L166" s="18" t="str">
        <f t="shared" si="10"/>
        <v>-</v>
      </c>
      <c r="M166" s="44" t="s">
        <v>21</v>
      </c>
      <c r="Q166" s="81"/>
      <c r="R166" s="81"/>
    </row>
    <row r="167" spans="1:18" s="16" customFormat="1" ht="16.5" customHeight="1" x14ac:dyDescent="0.25">
      <c r="A167" s="123" t="s">
        <v>240</v>
      </c>
      <c r="B167" s="124"/>
      <c r="C167" s="133" t="s">
        <v>25</v>
      </c>
      <c r="D167" s="134"/>
      <c r="E167" s="134"/>
      <c r="F167" s="134"/>
      <c r="G167" s="135"/>
      <c r="H167" s="17" t="s">
        <v>18</v>
      </c>
      <c r="I167" s="66">
        <v>0</v>
      </c>
      <c r="J167" s="213">
        <v>0</v>
      </c>
      <c r="K167" s="66" t="s">
        <v>21</v>
      </c>
      <c r="L167" s="18" t="str">
        <f t="shared" si="10"/>
        <v>-</v>
      </c>
      <c r="M167" s="44" t="s">
        <v>21</v>
      </c>
      <c r="Q167" s="81"/>
      <c r="R167" s="81"/>
    </row>
    <row r="168" spans="1:18" s="16" customFormat="1" ht="16.5" customHeight="1" x14ac:dyDescent="0.25">
      <c r="A168" s="123" t="s">
        <v>241</v>
      </c>
      <c r="B168" s="124"/>
      <c r="C168" s="133" t="s">
        <v>27</v>
      </c>
      <c r="D168" s="134"/>
      <c r="E168" s="134"/>
      <c r="F168" s="134"/>
      <c r="G168" s="135"/>
      <c r="H168" s="17" t="s">
        <v>18</v>
      </c>
      <c r="I168" s="66">
        <v>0</v>
      </c>
      <c r="J168" s="213">
        <v>0</v>
      </c>
      <c r="K168" s="66" t="s">
        <v>21</v>
      </c>
      <c r="L168" s="18" t="str">
        <f t="shared" si="10"/>
        <v>-</v>
      </c>
      <c r="M168" s="44" t="s">
        <v>21</v>
      </c>
      <c r="Q168" s="81"/>
      <c r="R168" s="81"/>
    </row>
    <row r="169" spans="1:18" s="16" customFormat="1" ht="8.1" customHeight="1" x14ac:dyDescent="0.25">
      <c r="A169" s="123" t="s">
        <v>242</v>
      </c>
      <c r="B169" s="124"/>
      <c r="C169" s="125" t="s">
        <v>29</v>
      </c>
      <c r="D169" s="126"/>
      <c r="E169" s="126"/>
      <c r="F169" s="126"/>
      <c r="G169" s="127"/>
      <c r="H169" s="17" t="s">
        <v>18</v>
      </c>
      <c r="I169" s="66">
        <v>2.4119999999999999</v>
      </c>
      <c r="J169" s="213"/>
      <c r="K169" s="66">
        <f>J169-I169</f>
        <v>-2.4119999999999999</v>
      </c>
      <c r="L169" s="58">
        <f t="shared" si="10"/>
        <v>-1</v>
      </c>
      <c r="M169" s="44" t="s">
        <v>21</v>
      </c>
      <c r="Q169" s="81"/>
      <c r="R169" s="81"/>
    </row>
    <row r="170" spans="1:18" s="16" customFormat="1" ht="8.1" customHeight="1" x14ac:dyDescent="0.25">
      <c r="A170" s="123" t="s">
        <v>243</v>
      </c>
      <c r="B170" s="124"/>
      <c r="C170" s="125" t="s">
        <v>31</v>
      </c>
      <c r="D170" s="126"/>
      <c r="E170" s="126"/>
      <c r="F170" s="126"/>
      <c r="G170" s="127"/>
      <c r="H170" s="17" t="s">
        <v>18</v>
      </c>
      <c r="I170" s="66">
        <v>792.2</v>
      </c>
      <c r="J170" s="213">
        <v>212.41</v>
      </c>
      <c r="K170" s="66">
        <f>J170-I170</f>
        <v>-579.79000000000008</v>
      </c>
      <c r="L170" s="58">
        <f t="shared" si="10"/>
        <v>-0.73187326432719013</v>
      </c>
      <c r="M170" s="43" t="s">
        <v>21</v>
      </c>
      <c r="Q170" s="81"/>
      <c r="R170" s="81"/>
    </row>
    <row r="171" spans="1:18" s="16" customFormat="1" ht="8.1" customHeight="1" x14ac:dyDescent="0.25">
      <c r="A171" s="123" t="s">
        <v>244</v>
      </c>
      <c r="B171" s="124"/>
      <c r="C171" s="125" t="s">
        <v>33</v>
      </c>
      <c r="D171" s="126"/>
      <c r="E171" s="126"/>
      <c r="F171" s="126"/>
      <c r="G171" s="127"/>
      <c r="H171" s="17" t="s">
        <v>18</v>
      </c>
      <c r="I171" s="66">
        <v>0</v>
      </c>
      <c r="J171" s="213">
        <v>0</v>
      </c>
      <c r="K171" s="66" t="s">
        <v>21</v>
      </c>
      <c r="L171" s="18" t="str">
        <f t="shared" si="10"/>
        <v>-</v>
      </c>
      <c r="M171" s="44" t="s">
        <v>21</v>
      </c>
      <c r="Q171" s="81"/>
      <c r="R171" s="81"/>
    </row>
    <row r="172" spans="1:18" s="16" customFormat="1" ht="8.1" customHeight="1" x14ac:dyDescent="0.25">
      <c r="A172" s="123" t="s">
        <v>245</v>
      </c>
      <c r="B172" s="124"/>
      <c r="C172" s="125" t="s">
        <v>35</v>
      </c>
      <c r="D172" s="126"/>
      <c r="E172" s="126"/>
      <c r="F172" s="126"/>
      <c r="G172" s="127"/>
      <c r="H172" s="17" t="s">
        <v>18</v>
      </c>
      <c r="I172" s="66">
        <v>9.89</v>
      </c>
      <c r="J172" s="213">
        <v>19.05</v>
      </c>
      <c r="K172" s="66">
        <f>J172-I172</f>
        <v>9.16</v>
      </c>
      <c r="L172" s="58">
        <f t="shared" si="10"/>
        <v>0.92618806875631954</v>
      </c>
      <c r="M172" s="43" t="s">
        <v>21</v>
      </c>
      <c r="Q172" s="81"/>
      <c r="R172" s="81"/>
    </row>
    <row r="173" spans="1:18" s="16" customFormat="1" ht="8.1" customHeight="1" x14ac:dyDescent="0.25">
      <c r="A173" s="123" t="s">
        <v>246</v>
      </c>
      <c r="B173" s="124"/>
      <c r="C173" s="125" t="s">
        <v>37</v>
      </c>
      <c r="D173" s="126"/>
      <c r="E173" s="126"/>
      <c r="F173" s="126"/>
      <c r="G173" s="127"/>
      <c r="H173" s="17" t="s">
        <v>18</v>
      </c>
      <c r="I173" s="66">
        <v>0</v>
      </c>
      <c r="J173" s="213">
        <v>0</v>
      </c>
      <c r="K173" s="66" t="s">
        <v>21</v>
      </c>
      <c r="L173" s="18" t="str">
        <f t="shared" si="10"/>
        <v>-</v>
      </c>
      <c r="M173" s="44" t="s">
        <v>21</v>
      </c>
      <c r="Q173" s="81"/>
      <c r="R173" s="81"/>
    </row>
    <row r="174" spans="1:18" s="16" customFormat="1" ht="8.1" customHeight="1" x14ac:dyDescent="0.25">
      <c r="A174" s="123" t="s">
        <v>247</v>
      </c>
      <c r="B174" s="124"/>
      <c r="C174" s="125" t="s">
        <v>39</v>
      </c>
      <c r="D174" s="126"/>
      <c r="E174" s="126"/>
      <c r="F174" s="126"/>
      <c r="G174" s="127"/>
      <c r="H174" s="17" t="s">
        <v>18</v>
      </c>
      <c r="I174" s="66">
        <v>0</v>
      </c>
      <c r="J174" s="213">
        <v>0</v>
      </c>
      <c r="K174" s="66" t="s">
        <v>21</v>
      </c>
      <c r="L174" s="18" t="str">
        <f t="shared" si="10"/>
        <v>-</v>
      </c>
      <c r="M174" s="44" t="s">
        <v>21</v>
      </c>
      <c r="Q174" s="81"/>
      <c r="R174" s="81"/>
    </row>
    <row r="175" spans="1:18" s="16" customFormat="1" ht="16.5" customHeight="1" x14ac:dyDescent="0.25">
      <c r="A175" s="123" t="s">
        <v>248</v>
      </c>
      <c r="B175" s="124"/>
      <c r="C175" s="125" t="s">
        <v>41</v>
      </c>
      <c r="D175" s="126"/>
      <c r="E175" s="126"/>
      <c r="F175" s="126"/>
      <c r="G175" s="127"/>
      <c r="H175" s="17" t="s">
        <v>18</v>
      </c>
      <c r="I175" s="66">
        <v>0</v>
      </c>
      <c r="J175" s="213">
        <v>0</v>
      </c>
      <c r="K175" s="66" t="s">
        <v>21</v>
      </c>
      <c r="L175" s="18" t="str">
        <f t="shared" si="10"/>
        <v>-</v>
      </c>
      <c r="M175" s="44" t="s">
        <v>21</v>
      </c>
      <c r="Q175" s="81"/>
      <c r="R175" s="81"/>
    </row>
    <row r="176" spans="1:18" s="16" customFormat="1" ht="8.1" customHeight="1" x14ac:dyDescent="0.25">
      <c r="A176" s="123" t="s">
        <v>249</v>
      </c>
      <c r="B176" s="124"/>
      <c r="C176" s="133" t="s">
        <v>43</v>
      </c>
      <c r="D176" s="134"/>
      <c r="E176" s="134"/>
      <c r="F176" s="134"/>
      <c r="G176" s="135"/>
      <c r="H176" s="17" t="s">
        <v>18</v>
      </c>
      <c r="I176" s="66">
        <v>0</v>
      </c>
      <c r="J176" s="213">
        <v>0</v>
      </c>
      <c r="K176" s="66" t="s">
        <v>21</v>
      </c>
      <c r="L176" s="18" t="str">
        <f t="shared" si="10"/>
        <v>-</v>
      </c>
      <c r="M176" s="44" t="s">
        <v>21</v>
      </c>
      <c r="Q176" s="81"/>
      <c r="R176" s="81"/>
    </row>
    <row r="177" spans="1:18" s="16" customFormat="1" ht="8.1" customHeight="1" x14ac:dyDescent="0.25">
      <c r="A177" s="123" t="s">
        <v>250</v>
      </c>
      <c r="B177" s="124"/>
      <c r="C177" s="133" t="s">
        <v>45</v>
      </c>
      <c r="D177" s="134"/>
      <c r="E177" s="134"/>
      <c r="F177" s="134"/>
      <c r="G177" s="135"/>
      <c r="H177" s="17" t="s">
        <v>18</v>
      </c>
      <c r="I177" s="66">
        <v>0</v>
      </c>
      <c r="J177" s="213">
        <v>0</v>
      </c>
      <c r="K177" s="66" t="s">
        <v>21</v>
      </c>
      <c r="L177" s="18" t="str">
        <f t="shared" si="10"/>
        <v>-</v>
      </c>
      <c r="M177" s="44" t="s">
        <v>21</v>
      </c>
      <c r="Q177" s="81"/>
      <c r="R177" s="81"/>
    </row>
    <row r="178" spans="1:18" s="16" customFormat="1" ht="16.5" customHeight="1" x14ac:dyDescent="0.25">
      <c r="A178" s="123" t="s">
        <v>251</v>
      </c>
      <c r="B178" s="124"/>
      <c r="C178" s="125" t="s">
        <v>252</v>
      </c>
      <c r="D178" s="126"/>
      <c r="E178" s="126"/>
      <c r="F178" s="126"/>
      <c r="G178" s="127"/>
      <c r="H178" s="17" t="s">
        <v>18</v>
      </c>
      <c r="I178" s="66">
        <v>0</v>
      </c>
      <c r="J178" s="213">
        <v>0</v>
      </c>
      <c r="K178" s="66" t="s">
        <v>21</v>
      </c>
      <c r="L178" s="18" t="str">
        <f t="shared" si="10"/>
        <v>-</v>
      </c>
      <c r="M178" s="44" t="s">
        <v>21</v>
      </c>
      <c r="Q178" s="81"/>
      <c r="R178" s="81"/>
    </row>
    <row r="179" spans="1:18" s="16" customFormat="1" ht="8.1" customHeight="1" x14ac:dyDescent="0.25">
      <c r="A179" s="123" t="s">
        <v>253</v>
      </c>
      <c r="B179" s="124"/>
      <c r="C179" s="133" t="s">
        <v>254</v>
      </c>
      <c r="D179" s="134"/>
      <c r="E179" s="134"/>
      <c r="F179" s="134"/>
      <c r="G179" s="135"/>
      <c r="H179" s="17" t="s">
        <v>18</v>
      </c>
      <c r="I179" s="66">
        <v>0</v>
      </c>
      <c r="J179" s="213">
        <v>0</v>
      </c>
      <c r="K179" s="66" t="s">
        <v>21</v>
      </c>
      <c r="L179" s="18" t="str">
        <f t="shared" si="10"/>
        <v>-</v>
      </c>
      <c r="M179" s="44" t="s">
        <v>21</v>
      </c>
      <c r="Q179" s="81"/>
      <c r="R179" s="81"/>
    </row>
    <row r="180" spans="1:18" s="16" customFormat="1" ht="8.1" customHeight="1" x14ac:dyDescent="0.25">
      <c r="A180" s="123" t="s">
        <v>255</v>
      </c>
      <c r="B180" s="124"/>
      <c r="C180" s="133" t="s">
        <v>256</v>
      </c>
      <c r="D180" s="134"/>
      <c r="E180" s="134"/>
      <c r="F180" s="134"/>
      <c r="G180" s="135"/>
      <c r="H180" s="17" t="s">
        <v>18</v>
      </c>
      <c r="I180" s="66">
        <v>0</v>
      </c>
      <c r="J180" s="213">
        <v>0</v>
      </c>
      <c r="K180" s="66" t="s">
        <v>21</v>
      </c>
      <c r="L180" s="18" t="str">
        <f t="shared" si="10"/>
        <v>-</v>
      </c>
      <c r="M180" s="44" t="s">
        <v>21</v>
      </c>
      <c r="Q180" s="81"/>
      <c r="R180" s="81"/>
    </row>
    <row r="181" spans="1:18" s="16" customFormat="1" ht="8.1" customHeight="1" x14ac:dyDescent="0.25">
      <c r="A181" s="123" t="s">
        <v>257</v>
      </c>
      <c r="B181" s="124"/>
      <c r="C181" s="125" t="s">
        <v>47</v>
      </c>
      <c r="D181" s="126"/>
      <c r="E181" s="126"/>
      <c r="F181" s="126"/>
      <c r="G181" s="127"/>
      <c r="H181" s="17" t="s">
        <v>18</v>
      </c>
      <c r="I181" s="66">
        <v>4.2300000000000004</v>
      </c>
      <c r="J181" s="213">
        <v>4.13</v>
      </c>
      <c r="K181" s="66">
        <f>J181-I181</f>
        <v>-0.10000000000000053</v>
      </c>
      <c r="L181" s="58">
        <f t="shared" si="10"/>
        <v>-2.3640661938534424E-2</v>
      </c>
      <c r="M181" s="43" t="s">
        <v>21</v>
      </c>
      <c r="Q181" s="81"/>
      <c r="R181" s="81"/>
    </row>
    <row r="182" spans="1:18" s="16" customFormat="1" ht="9" customHeight="1" x14ac:dyDescent="0.25">
      <c r="A182" s="123" t="s">
        <v>258</v>
      </c>
      <c r="B182" s="124"/>
      <c r="C182" s="136" t="s">
        <v>259</v>
      </c>
      <c r="D182" s="137"/>
      <c r="E182" s="137"/>
      <c r="F182" s="137"/>
      <c r="G182" s="138"/>
      <c r="H182" s="17" t="s">
        <v>18</v>
      </c>
      <c r="I182" s="66">
        <v>731.68999999999994</v>
      </c>
      <c r="J182" s="213">
        <v>165.76</v>
      </c>
      <c r="K182" s="66">
        <f>J182-I182</f>
        <v>-565.92999999999995</v>
      </c>
      <c r="L182" s="58">
        <f t="shared" si="10"/>
        <v>-0.77345597179133241</v>
      </c>
      <c r="M182" s="43" t="s">
        <v>21</v>
      </c>
      <c r="Q182" s="81"/>
      <c r="R182" s="81"/>
    </row>
    <row r="183" spans="1:18" s="16" customFormat="1" ht="8.1" customHeight="1" x14ac:dyDescent="0.25">
      <c r="A183" s="123" t="s">
        <v>260</v>
      </c>
      <c r="B183" s="124"/>
      <c r="C183" s="125" t="s">
        <v>261</v>
      </c>
      <c r="D183" s="126"/>
      <c r="E183" s="126"/>
      <c r="F183" s="126"/>
      <c r="G183" s="127"/>
      <c r="H183" s="17" t="s">
        <v>18</v>
      </c>
      <c r="I183" s="66">
        <v>0.81</v>
      </c>
      <c r="J183" s="213">
        <v>0.3</v>
      </c>
      <c r="K183" s="66">
        <f>J183-I183</f>
        <v>-0.51</v>
      </c>
      <c r="L183" s="58">
        <f t="shared" si="10"/>
        <v>-0.62962962962962965</v>
      </c>
      <c r="M183" s="44" t="s">
        <v>21</v>
      </c>
      <c r="Q183" s="81"/>
      <c r="R183" s="81"/>
    </row>
    <row r="184" spans="1:18" s="16" customFormat="1" ht="8.1" customHeight="1" x14ac:dyDescent="0.25">
      <c r="A184" s="123" t="s">
        <v>262</v>
      </c>
      <c r="B184" s="124"/>
      <c r="C184" s="125" t="s">
        <v>263</v>
      </c>
      <c r="D184" s="126"/>
      <c r="E184" s="126"/>
      <c r="F184" s="126"/>
      <c r="G184" s="127"/>
      <c r="H184" s="17" t="s">
        <v>18</v>
      </c>
      <c r="I184" s="66">
        <v>281.95</v>
      </c>
      <c r="J184" s="213">
        <f>J186+J187</f>
        <v>60.54</v>
      </c>
      <c r="K184" s="66">
        <f>J184-I184</f>
        <v>-221.41</v>
      </c>
      <c r="L184" s="58">
        <f t="shared" si="10"/>
        <v>-0.78528107820535553</v>
      </c>
      <c r="M184" s="44" t="s">
        <v>21</v>
      </c>
      <c r="Q184" s="81"/>
      <c r="R184" s="81"/>
    </row>
    <row r="185" spans="1:18" s="16" customFormat="1" ht="8.1" customHeight="1" x14ac:dyDescent="0.25">
      <c r="A185" s="123" t="s">
        <v>264</v>
      </c>
      <c r="B185" s="124"/>
      <c r="C185" s="133" t="s">
        <v>265</v>
      </c>
      <c r="D185" s="134"/>
      <c r="E185" s="134"/>
      <c r="F185" s="134"/>
      <c r="G185" s="135"/>
      <c r="H185" s="17" t="s">
        <v>18</v>
      </c>
      <c r="I185" s="66">
        <v>0</v>
      </c>
      <c r="J185" s="213">
        <v>0</v>
      </c>
      <c r="K185" s="66" t="s">
        <v>21</v>
      </c>
      <c r="L185" s="58" t="str">
        <f t="shared" si="10"/>
        <v>-</v>
      </c>
      <c r="M185" s="44" t="s">
        <v>21</v>
      </c>
      <c r="Q185" s="81"/>
      <c r="R185" s="81"/>
    </row>
    <row r="186" spans="1:18" s="16" customFormat="1" ht="8.1" customHeight="1" x14ac:dyDescent="0.25">
      <c r="A186" s="123" t="s">
        <v>266</v>
      </c>
      <c r="B186" s="124"/>
      <c r="C186" s="133" t="s">
        <v>267</v>
      </c>
      <c r="D186" s="134"/>
      <c r="E186" s="134"/>
      <c r="F186" s="134"/>
      <c r="G186" s="135"/>
      <c r="H186" s="17" t="s">
        <v>18</v>
      </c>
      <c r="I186" s="66">
        <v>0.32</v>
      </c>
      <c r="J186" s="213">
        <f>60.54-60.302</f>
        <v>0.23799999999999955</v>
      </c>
      <c r="K186" s="66">
        <f>J186-I186</f>
        <v>-8.2000000000000461E-2</v>
      </c>
      <c r="L186" s="58">
        <f t="shared" si="10"/>
        <v>-0.25625000000000142</v>
      </c>
      <c r="M186" s="44" t="s">
        <v>21</v>
      </c>
      <c r="Q186" s="81"/>
      <c r="R186" s="81"/>
    </row>
    <row r="187" spans="1:18" s="16" customFormat="1" ht="8.1" customHeight="1" x14ac:dyDescent="0.25">
      <c r="A187" s="123" t="s">
        <v>268</v>
      </c>
      <c r="B187" s="124"/>
      <c r="C187" s="133" t="s">
        <v>269</v>
      </c>
      <c r="D187" s="134"/>
      <c r="E187" s="134"/>
      <c r="F187" s="134"/>
      <c r="G187" s="135"/>
      <c r="H187" s="17" t="s">
        <v>18</v>
      </c>
      <c r="I187" s="66">
        <v>281.63</v>
      </c>
      <c r="J187" s="213">
        <f>60.54-J186</f>
        <v>60.302</v>
      </c>
      <c r="K187" s="66">
        <f>J187-I187</f>
        <v>-221.328</v>
      </c>
      <c r="L187" s="58">
        <f t="shared" si="10"/>
        <v>-0.78588218584667824</v>
      </c>
      <c r="M187" s="44" t="s">
        <v>21</v>
      </c>
      <c r="Q187" s="81"/>
      <c r="R187" s="81"/>
    </row>
    <row r="188" spans="1:18" s="16" customFormat="1" ht="16.5" customHeight="1" x14ac:dyDescent="0.25">
      <c r="A188" s="123" t="s">
        <v>270</v>
      </c>
      <c r="B188" s="124"/>
      <c r="C188" s="125" t="s">
        <v>271</v>
      </c>
      <c r="D188" s="126"/>
      <c r="E188" s="126"/>
      <c r="F188" s="126"/>
      <c r="G188" s="127"/>
      <c r="H188" s="17" t="s">
        <v>18</v>
      </c>
      <c r="I188" s="66">
        <v>0</v>
      </c>
      <c r="J188" s="213">
        <v>0</v>
      </c>
      <c r="K188" s="66" t="s">
        <v>21</v>
      </c>
      <c r="L188" s="18" t="str">
        <f t="shared" si="10"/>
        <v>-</v>
      </c>
      <c r="M188" s="44" t="s">
        <v>21</v>
      </c>
      <c r="Q188" s="81"/>
      <c r="R188" s="81"/>
    </row>
    <row r="189" spans="1:18" s="16" customFormat="1" ht="16.5" customHeight="1" x14ac:dyDescent="0.25">
      <c r="A189" s="123" t="s">
        <v>272</v>
      </c>
      <c r="B189" s="124"/>
      <c r="C189" s="125" t="s">
        <v>273</v>
      </c>
      <c r="D189" s="126"/>
      <c r="E189" s="126"/>
      <c r="F189" s="126"/>
      <c r="G189" s="127"/>
      <c r="H189" s="17" t="s">
        <v>18</v>
      </c>
      <c r="I189" s="66">
        <v>0</v>
      </c>
      <c r="J189" s="213">
        <v>0</v>
      </c>
      <c r="K189" s="66" t="s">
        <v>21</v>
      </c>
      <c r="L189" s="18" t="str">
        <f t="shared" si="10"/>
        <v>-</v>
      </c>
      <c r="M189" s="44" t="s">
        <v>21</v>
      </c>
      <c r="Q189" s="81"/>
      <c r="R189" s="81"/>
    </row>
    <row r="190" spans="1:18" s="16" customFormat="1" ht="8.1" customHeight="1" x14ac:dyDescent="0.25">
      <c r="A190" s="123" t="s">
        <v>274</v>
      </c>
      <c r="B190" s="124"/>
      <c r="C190" s="125" t="s">
        <v>275</v>
      </c>
      <c r="D190" s="126"/>
      <c r="E190" s="126"/>
      <c r="F190" s="126"/>
      <c r="G190" s="127"/>
      <c r="H190" s="17" t="s">
        <v>18</v>
      </c>
      <c r="I190" s="66">
        <v>0</v>
      </c>
      <c r="J190" s="213">
        <v>0</v>
      </c>
      <c r="K190" s="66" t="s">
        <v>21</v>
      </c>
      <c r="L190" s="18" t="str">
        <f t="shared" si="10"/>
        <v>-</v>
      </c>
      <c r="M190" s="44" t="s">
        <v>21</v>
      </c>
      <c r="Q190" s="81"/>
      <c r="R190" s="81"/>
    </row>
    <row r="191" spans="1:18" s="16" customFormat="1" ht="8.1" customHeight="1" x14ac:dyDescent="0.25">
      <c r="A191" s="123" t="s">
        <v>276</v>
      </c>
      <c r="B191" s="124"/>
      <c r="C191" s="125" t="s">
        <v>277</v>
      </c>
      <c r="D191" s="126"/>
      <c r="E191" s="126"/>
      <c r="F191" s="126"/>
      <c r="G191" s="127"/>
      <c r="H191" s="17" t="s">
        <v>18</v>
      </c>
      <c r="I191" s="66">
        <v>117.33</v>
      </c>
      <c r="J191" s="213">
        <v>38.85</v>
      </c>
      <c r="K191" s="66">
        <f>J191-I191</f>
        <v>-78.47999999999999</v>
      </c>
      <c r="L191" s="58">
        <f t="shared" si="10"/>
        <v>-0.66888263871132703</v>
      </c>
      <c r="M191" s="43" t="s">
        <v>21</v>
      </c>
      <c r="Q191" s="81"/>
      <c r="R191" s="81"/>
    </row>
    <row r="192" spans="1:18" s="16" customFormat="1" ht="8.1" customHeight="1" x14ac:dyDescent="0.25">
      <c r="A192" s="123" t="s">
        <v>278</v>
      </c>
      <c r="B192" s="124"/>
      <c r="C192" s="125" t="s">
        <v>279</v>
      </c>
      <c r="D192" s="126"/>
      <c r="E192" s="126"/>
      <c r="F192" s="126"/>
      <c r="G192" s="127"/>
      <c r="H192" s="17" t="s">
        <v>18</v>
      </c>
      <c r="I192" s="66">
        <v>24.71</v>
      </c>
      <c r="J192" s="213">
        <v>7.5266000000000002</v>
      </c>
      <c r="K192" s="66">
        <f>J192-I192</f>
        <v>-17.183399999999999</v>
      </c>
      <c r="L192" s="58">
        <f t="shared" si="10"/>
        <v>-0.69540267098340758</v>
      </c>
      <c r="M192" s="43" t="s">
        <v>21</v>
      </c>
      <c r="Q192" s="81"/>
      <c r="R192" s="81"/>
    </row>
    <row r="193" spans="1:18" s="16" customFormat="1" ht="8.1" customHeight="1" x14ac:dyDescent="0.25">
      <c r="A193" s="123" t="s">
        <v>694</v>
      </c>
      <c r="B193" s="124"/>
      <c r="C193" s="125" t="s">
        <v>280</v>
      </c>
      <c r="D193" s="126"/>
      <c r="E193" s="126"/>
      <c r="F193" s="126"/>
      <c r="G193" s="127"/>
      <c r="H193" s="17" t="s">
        <v>18</v>
      </c>
      <c r="I193" s="66">
        <v>48</v>
      </c>
      <c r="J193" s="213">
        <f>40.91-J192</f>
        <v>33.383399999999995</v>
      </c>
      <c r="K193" s="66">
        <f>J193-I193</f>
        <v>-14.616600000000005</v>
      </c>
      <c r="L193" s="58">
        <f t="shared" si="10"/>
        <v>-0.30451250000000007</v>
      </c>
      <c r="M193" s="43" t="s">
        <v>21</v>
      </c>
      <c r="Q193" s="81"/>
      <c r="R193" s="81"/>
    </row>
    <row r="194" spans="1:18" s="16" customFormat="1" ht="8.1" customHeight="1" x14ac:dyDescent="0.25">
      <c r="A194" s="123" t="s">
        <v>281</v>
      </c>
      <c r="B194" s="124"/>
      <c r="C194" s="133" t="s">
        <v>282</v>
      </c>
      <c r="D194" s="134"/>
      <c r="E194" s="134"/>
      <c r="F194" s="134"/>
      <c r="G194" s="135"/>
      <c r="H194" s="17" t="s">
        <v>18</v>
      </c>
      <c r="I194" s="66">
        <v>3.72</v>
      </c>
      <c r="J194" s="213">
        <v>20.370999999999999</v>
      </c>
      <c r="K194" s="66">
        <f t="shared" ref="K194:K196" si="11">J194-I194</f>
        <v>16.651</v>
      </c>
      <c r="L194" s="58">
        <f t="shared" si="10"/>
        <v>4.4760752688172039</v>
      </c>
      <c r="M194" s="43" t="s">
        <v>21</v>
      </c>
      <c r="Q194" s="81"/>
      <c r="R194" s="81"/>
    </row>
    <row r="195" spans="1:18" s="16" customFormat="1" ht="8.1" customHeight="1" x14ac:dyDescent="0.25">
      <c r="A195" s="123" t="s">
        <v>283</v>
      </c>
      <c r="B195" s="124"/>
      <c r="C195" s="125" t="s">
        <v>284</v>
      </c>
      <c r="D195" s="126"/>
      <c r="E195" s="126"/>
      <c r="F195" s="126"/>
      <c r="G195" s="127"/>
      <c r="H195" s="17" t="s">
        <v>18</v>
      </c>
      <c r="I195" s="66">
        <v>46.25</v>
      </c>
      <c r="J195" s="213">
        <v>3.1560000000000001</v>
      </c>
      <c r="K195" s="66">
        <f t="shared" si="11"/>
        <v>-43.094000000000001</v>
      </c>
      <c r="L195" s="58">
        <f t="shared" si="10"/>
        <v>-0.93176216216216212</v>
      </c>
      <c r="M195" s="43" t="s">
        <v>21</v>
      </c>
      <c r="Q195" s="81"/>
      <c r="R195" s="81"/>
    </row>
    <row r="196" spans="1:18" s="16" customFormat="1" ht="7.5" customHeight="1" x14ac:dyDescent="0.25">
      <c r="A196" s="123" t="s">
        <v>285</v>
      </c>
      <c r="B196" s="124"/>
      <c r="C196" s="125" t="s">
        <v>286</v>
      </c>
      <c r="D196" s="126"/>
      <c r="E196" s="126"/>
      <c r="F196" s="126"/>
      <c r="G196" s="127"/>
      <c r="H196" s="17" t="s">
        <v>18</v>
      </c>
      <c r="I196" s="66">
        <v>154.77000000000001</v>
      </c>
      <c r="J196" s="213">
        <f>5.67+2.367</f>
        <v>8.036999999999999</v>
      </c>
      <c r="K196" s="66">
        <f t="shared" si="11"/>
        <v>-146.733</v>
      </c>
      <c r="L196" s="58">
        <f t="shared" ref="L196:L227" si="12">IF(AND(I196=0,J196&gt;0),1,IF(AND(I196=0,J196=0),"-",IF(AND(I196&gt;0,J196=0),-1,IF(I196&gt;0,J196/I196-1,-1))))</f>
        <v>-0.94807133165342117</v>
      </c>
      <c r="M196" s="43" t="s">
        <v>21</v>
      </c>
      <c r="Q196" s="81"/>
      <c r="R196" s="81"/>
    </row>
    <row r="197" spans="1:18" s="16" customFormat="1" ht="8.1" customHeight="1" x14ac:dyDescent="0.25">
      <c r="A197" s="123" t="s">
        <v>287</v>
      </c>
      <c r="B197" s="124"/>
      <c r="C197" s="125" t="s">
        <v>288</v>
      </c>
      <c r="D197" s="126"/>
      <c r="E197" s="126"/>
      <c r="F197" s="126"/>
      <c r="G197" s="127"/>
      <c r="H197" s="17" t="s">
        <v>18</v>
      </c>
      <c r="I197" s="66">
        <v>19.52</v>
      </c>
      <c r="J197" s="213">
        <v>2.99</v>
      </c>
      <c r="K197" s="66">
        <f>J197-I197</f>
        <v>-16.53</v>
      </c>
      <c r="L197" s="58">
        <f t="shared" si="12"/>
        <v>-0.84682377049180324</v>
      </c>
      <c r="M197" s="43" t="s">
        <v>21</v>
      </c>
      <c r="Q197" s="81"/>
      <c r="R197" s="81"/>
    </row>
    <row r="198" spans="1:18" s="16" customFormat="1" ht="15.75" customHeight="1" x14ac:dyDescent="0.25">
      <c r="A198" s="123" t="s">
        <v>289</v>
      </c>
      <c r="B198" s="124"/>
      <c r="C198" s="125" t="s">
        <v>290</v>
      </c>
      <c r="D198" s="126"/>
      <c r="E198" s="126"/>
      <c r="F198" s="126"/>
      <c r="G198" s="127"/>
      <c r="H198" s="17" t="s">
        <v>18</v>
      </c>
      <c r="I198" s="66">
        <v>0</v>
      </c>
      <c r="J198" s="213">
        <v>0</v>
      </c>
      <c r="K198" s="66">
        <f>J198-I198</f>
        <v>0</v>
      </c>
      <c r="L198" s="60" t="str">
        <f t="shared" si="12"/>
        <v>-</v>
      </c>
      <c r="M198" s="43" t="s">
        <v>21</v>
      </c>
      <c r="Q198" s="81"/>
      <c r="R198" s="81"/>
    </row>
    <row r="199" spans="1:18" s="16" customFormat="1" ht="8.1" customHeight="1" x14ac:dyDescent="0.25">
      <c r="A199" s="123" t="s">
        <v>291</v>
      </c>
      <c r="B199" s="124"/>
      <c r="C199" s="125" t="s">
        <v>292</v>
      </c>
      <c r="D199" s="126"/>
      <c r="E199" s="126"/>
      <c r="F199" s="126"/>
      <c r="G199" s="127"/>
      <c r="H199" s="17" t="s">
        <v>18</v>
      </c>
      <c r="I199" s="66">
        <v>38.35</v>
      </c>
      <c r="J199" s="213">
        <f>J182-J183-J184-J191-J192-J193-J195-J196-J197</f>
        <v>10.976999999999999</v>
      </c>
      <c r="K199" s="66">
        <f>J199-I199</f>
        <v>-27.373000000000005</v>
      </c>
      <c r="L199" s="58">
        <f t="shared" si="12"/>
        <v>-0.71376792698826597</v>
      </c>
      <c r="M199" s="43" t="s">
        <v>21</v>
      </c>
      <c r="Q199" s="81"/>
      <c r="R199" s="81"/>
    </row>
    <row r="200" spans="1:18" s="16" customFormat="1" ht="9" customHeight="1" x14ac:dyDescent="0.25">
      <c r="A200" s="123" t="s">
        <v>293</v>
      </c>
      <c r="B200" s="124"/>
      <c r="C200" s="136" t="s">
        <v>294</v>
      </c>
      <c r="D200" s="137"/>
      <c r="E200" s="137"/>
      <c r="F200" s="137"/>
      <c r="G200" s="138"/>
      <c r="H200" s="17" t="s">
        <v>18</v>
      </c>
      <c r="I200" s="66">
        <v>0</v>
      </c>
      <c r="J200" s="213">
        <v>0</v>
      </c>
      <c r="K200" s="66" t="s">
        <v>21</v>
      </c>
      <c r="L200" s="21" t="str">
        <f t="shared" si="12"/>
        <v>-</v>
      </c>
      <c r="M200" s="43" t="s">
        <v>21</v>
      </c>
      <c r="Q200" s="81"/>
      <c r="R200" s="81"/>
    </row>
    <row r="201" spans="1:18" s="16" customFormat="1" ht="8.1" customHeight="1" x14ac:dyDescent="0.25">
      <c r="A201" s="123" t="s">
        <v>295</v>
      </c>
      <c r="B201" s="124"/>
      <c r="C201" s="125" t="s">
        <v>296</v>
      </c>
      <c r="D201" s="126"/>
      <c r="E201" s="126"/>
      <c r="F201" s="126"/>
      <c r="G201" s="127"/>
      <c r="H201" s="17" t="s">
        <v>18</v>
      </c>
      <c r="I201" s="66">
        <v>0</v>
      </c>
      <c r="J201" s="213">
        <v>0</v>
      </c>
      <c r="K201" s="66" t="s">
        <v>21</v>
      </c>
      <c r="L201" s="18" t="str">
        <f t="shared" si="12"/>
        <v>-</v>
      </c>
      <c r="M201" s="44" t="s">
        <v>21</v>
      </c>
      <c r="Q201" s="81"/>
      <c r="R201" s="81"/>
    </row>
    <row r="202" spans="1:18" s="16" customFormat="1" ht="8.1" customHeight="1" x14ac:dyDescent="0.25">
      <c r="A202" s="123" t="s">
        <v>297</v>
      </c>
      <c r="B202" s="124"/>
      <c r="C202" s="125" t="s">
        <v>298</v>
      </c>
      <c r="D202" s="126"/>
      <c r="E202" s="126"/>
      <c r="F202" s="126"/>
      <c r="G202" s="127"/>
      <c r="H202" s="17" t="s">
        <v>18</v>
      </c>
      <c r="I202" s="66">
        <v>0</v>
      </c>
      <c r="J202" s="213">
        <v>0</v>
      </c>
      <c r="K202" s="66" t="s">
        <v>21</v>
      </c>
      <c r="L202" s="18" t="str">
        <f t="shared" si="12"/>
        <v>-</v>
      </c>
      <c r="M202" s="44" t="s">
        <v>21</v>
      </c>
      <c r="Q202" s="81"/>
      <c r="R202" s="81"/>
    </row>
    <row r="203" spans="1:18" s="16" customFormat="1" ht="16.5" customHeight="1" x14ac:dyDescent="0.25">
      <c r="A203" s="123" t="s">
        <v>299</v>
      </c>
      <c r="B203" s="124"/>
      <c r="C203" s="133" t="s">
        <v>300</v>
      </c>
      <c r="D203" s="134"/>
      <c r="E203" s="134"/>
      <c r="F203" s="134"/>
      <c r="G203" s="135"/>
      <c r="H203" s="17" t="s">
        <v>18</v>
      </c>
      <c r="I203" s="66">
        <v>0</v>
      </c>
      <c r="J203" s="213">
        <v>0</v>
      </c>
      <c r="K203" s="66" t="s">
        <v>21</v>
      </c>
      <c r="L203" s="18" t="str">
        <f t="shared" si="12"/>
        <v>-</v>
      </c>
      <c r="M203" s="44" t="s">
        <v>21</v>
      </c>
      <c r="Q203" s="81"/>
      <c r="R203" s="81"/>
    </row>
    <row r="204" spans="1:18" s="16" customFormat="1" ht="8.1" customHeight="1" x14ac:dyDescent="0.25">
      <c r="A204" s="123" t="s">
        <v>301</v>
      </c>
      <c r="B204" s="124"/>
      <c r="C204" s="139" t="s">
        <v>302</v>
      </c>
      <c r="D204" s="140"/>
      <c r="E204" s="140"/>
      <c r="F204" s="140"/>
      <c r="G204" s="141"/>
      <c r="H204" s="17" t="s">
        <v>18</v>
      </c>
      <c r="I204" s="66">
        <v>0</v>
      </c>
      <c r="J204" s="213">
        <v>0</v>
      </c>
      <c r="K204" s="66" t="s">
        <v>21</v>
      </c>
      <c r="L204" s="18" t="str">
        <f t="shared" si="12"/>
        <v>-</v>
      </c>
      <c r="M204" s="44" t="s">
        <v>21</v>
      </c>
      <c r="Q204" s="81"/>
      <c r="R204" s="81"/>
    </row>
    <row r="205" spans="1:18" s="16" customFormat="1" ht="8.1" customHeight="1" x14ac:dyDescent="0.25">
      <c r="A205" s="123" t="s">
        <v>303</v>
      </c>
      <c r="B205" s="124"/>
      <c r="C205" s="139" t="s">
        <v>304</v>
      </c>
      <c r="D205" s="140"/>
      <c r="E205" s="140"/>
      <c r="F205" s="140"/>
      <c r="G205" s="141"/>
      <c r="H205" s="17" t="s">
        <v>18</v>
      </c>
      <c r="I205" s="66">
        <v>0</v>
      </c>
      <c r="J205" s="213">
        <v>0</v>
      </c>
      <c r="K205" s="66" t="s">
        <v>21</v>
      </c>
      <c r="L205" s="18" t="str">
        <f t="shared" si="12"/>
        <v>-</v>
      </c>
      <c r="M205" s="44" t="s">
        <v>21</v>
      </c>
      <c r="Q205" s="81"/>
      <c r="R205" s="81"/>
    </row>
    <row r="206" spans="1:18" s="16" customFormat="1" ht="8.1" customHeight="1" x14ac:dyDescent="0.25">
      <c r="A206" s="123" t="s">
        <v>305</v>
      </c>
      <c r="B206" s="124"/>
      <c r="C206" s="125" t="s">
        <v>306</v>
      </c>
      <c r="D206" s="126"/>
      <c r="E206" s="126"/>
      <c r="F206" s="126"/>
      <c r="G206" s="127"/>
      <c r="H206" s="17" t="s">
        <v>18</v>
      </c>
      <c r="I206" s="66">
        <v>0</v>
      </c>
      <c r="J206" s="213">
        <v>0</v>
      </c>
      <c r="K206" s="66" t="s">
        <v>21</v>
      </c>
      <c r="L206" s="21" t="str">
        <f t="shared" si="12"/>
        <v>-</v>
      </c>
      <c r="M206" s="43" t="s">
        <v>21</v>
      </c>
      <c r="Q206" s="81"/>
      <c r="R206" s="81"/>
    </row>
    <row r="207" spans="1:18" s="16" customFormat="1" x14ac:dyDescent="0.25">
      <c r="A207" s="123" t="s">
        <v>307</v>
      </c>
      <c r="B207" s="124"/>
      <c r="C207" s="136" t="s">
        <v>308</v>
      </c>
      <c r="D207" s="137"/>
      <c r="E207" s="137"/>
      <c r="F207" s="137"/>
      <c r="G207" s="138"/>
      <c r="H207" s="17" t="s">
        <v>18</v>
      </c>
      <c r="I207" s="66">
        <v>153.73999999999998</v>
      </c>
      <c r="J207" s="213">
        <f>J208</f>
        <v>27.45</v>
      </c>
      <c r="K207" s="66">
        <f>J207-I207</f>
        <v>-126.28999999999998</v>
      </c>
      <c r="L207" s="58">
        <f t="shared" si="12"/>
        <v>-0.82145180174320276</v>
      </c>
      <c r="M207" s="43" t="s">
        <v>21</v>
      </c>
      <c r="Q207" s="81"/>
      <c r="R207" s="81"/>
    </row>
    <row r="208" spans="1:18" s="16" customFormat="1" ht="8.1" customHeight="1" x14ac:dyDescent="0.25">
      <c r="A208" s="123" t="s">
        <v>309</v>
      </c>
      <c r="B208" s="124"/>
      <c r="C208" s="125" t="s">
        <v>310</v>
      </c>
      <c r="D208" s="126"/>
      <c r="E208" s="126"/>
      <c r="F208" s="126"/>
      <c r="G208" s="127"/>
      <c r="H208" s="17" t="s">
        <v>18</v>
      </c>
      <c r="I208" s="66">
        <v>153.73999999999998</v>
      </c>
      <c r="J208" s="213">
        <f>J210+J212</f>
        <v>27.45</v>
      </c>
      <c r="K208" s="66">
        <f>-I208</f>
        <v>-153.73999999999998</v>
      </c>
      <c r="L208" s="60">
        <f t="shared" si="12"/>
        <v>-0.82145180174320276</v>
      </c>
      <c r="M208" s="43" t="s">
        <v>21</v>
      </c>
      <c r="Q208" s="81"/>
      <c r="R208" s="81"/>
    </row>
    <row r="209" spans="1:18" s="16" customFormat="1" ht="8.1" customHeight="1" x14ac:dyDescent="0.25">
      <c r="A209" s="123" t="s">
        <v>311</v>
      </c>
      <c r="B209" s="124"/>
      <c r="C209" s="133" t="s">
        <v>312</v>
      </c>
      <c r="D209" s="134"/>
      <c r="E209" s="134"/>
      <c r="F209" s="134"/>
      <c r="G209" s="135"/>
      <c r="H209" s="17" t="s">
        <v>18</v>
      </c>
      <c r="I209" s="66">
        <v>0</v>
      </c>
      <c r="J209" s="213">
        <v>0</v>
      </c>
      <c r="K209" s="66">
        <f>-I209</f>
        <v>0</v>
      </c>
      <c r="L209" s="60" t="str">
        <f t="shared" si="12"/>
        <v>-</v>
      </c>
      <c r="M209" s="43" t="s">
        <v>21</v>
      </c>
      <c r="Q209" s="81"/>
      <c r="R209" s="81"/>
    </row>
    <row r="210" spans="1:18" s="16" customFormat="1" ht="8.1" customHeight="1" x14ac:dyDescent="0.25">
      <c r="A210" s="123" t="s">
        <v>313</v>
      </c>
      <c r="B210" s="124"/>
      <c r="C210" s="133" t="s">
        <v>314</v>
      </c>
      <c r="D210" s="134"/>
      <c r="E210" s="134"/>
      <c r="F210" s="134"/>
      <c r="G210" s="135"/>
      <c r="H210" s="17" t="s">
        <v>18</v>
      </c>
      <c r="I210" s="66">
        <v>145.94999999999999</v>
      </c>
      <c r="J210" s="213">
        <f>27.45-J212</f>
        <v>24.45</v>
      </c>
      <c r="K210" s="66">
        <f>J210-I210</f>
        <v>-121.49999999999999</v>
      </c>
      <c r="L210" s="58">
        <f t="shared" si="12"/>
        <v>-0.83247687564234329</v>
      </c>
      <c r="M210" s="44" t="s">
        <v>21</v>
      </c>
      <c r="Q210" s="81"/>
      <c r="R210" s="81"/>
    </row>
    <row r="211" spans="1:18" s="16" customFormat="1" ht="8.1" customHeight="1" x14ac:dyDescent="0.25">
      <c r="A211" s="123" t="s">
        <v>315</v>
      </c>
      <c r="B211" s="124"/>
      <c r="C211" s="133" t="s">
        <v>316</v>
      </c>
      <c r="D211" s="134"/>
      <c r="E211" s="134"/>
      <c r="F211" s="134"/>
      <c r="G211" s="135"/>
      <c r="H211" s="17" t="s">
        <v>18</v>
      </c>
      <c r="I211" s="66">
        <v>0</v>
      </c>
      <c r="J211" s="213">
        <v>0</v>
      </c>
      <c r="K211" s="66" t="s">
        <v>21</v>
      </c>
      <c r="L211" s="18" t="str">
        <f t="shared" si="12"/>
        <v>-</v>
      </c>
      <c r="M211" s="44" t="s">
        <v>21</v>
      </c>
      <c r="Q211" s="81"/>
      <c r="R211" s="81"/>
    </row>
    <row r="212" spans="1:18" s="16" customFormat="1" ht="8.1" customHeight="1" x14ac:dyDescent="0.25">
      <c r="A212" s="123" t="s">
        <v>317</v>
      </c>
      <c r="B212" s="124"/>
      <c r="C212" s="133" t="s">
        <v>318</v>
      </c>
      <c r="D212" s="134"/>
      <c r="E212" s="134"/>
      <c r="F212" s="134"/>
      <c r="G212" s="135"/>
      <c r="H212" s="17" t="s">
        <v>18</v>
      </c>
      <c r="I212" s="66">
        <v>7.79</v>
      </c>
      <c r="J212" s="213">
        <v>3</v>
      </c>
      <c r="K212" s="66">
        <f>J212-I212</f>
        <v>-4.79</v>
      </c>
      <c r="L212" s="60">
        <f t="shared" si="12"/>
        <v>-0.61489088575096273</v>
      </c>
      <c r="M212" s="44" t="s">
        <v>21</v>
      </c>
      <c r="Q212" s="81"/>
      <c r="R212" s="81"/>
    </row>
    <row r="213" spans="1:18" s="16" customFormat="1" ht="8.1" customHeight="1" x14ac:dyDescent="0.25">
      <c r="A213" s="123" t="s">
        <v>319</v>
      </c>
      <c r="B213" s="124"/>
      <c r="C213" s="133" t="s">
        <v>320</v>
      </c>
      <c r="D213" s="134"/>
      <c r="E213" s="134"/>
      <c r="F213" s="134"/>
      <c r="G213" s="135"/>
      <c r="H213" s="17" t="s">
        <v>18</v>
      </c>
      <c r="I213" s="66">
        <v>0</v>
      </c>
      <c r="J213" s="213">
        <v>0</v>
      </c>
      <c r="K213" s="66" t="s">
        <v>21</v>
      </c>
      <c r="L213" s="18" t="str">
        <f t="shared" si="12"/>
        <v>-</v>
      </c>
      <c r="M213" s="44" t="s">
        <v>21</v>
      </c>
      <c r="Q213" s="81"/>
      <c r="R213" s="81"/>
    </row>
    <row r="214" spans="1:18" s="16" customFormat="1" ht="8.1" customHeight="1" x14ac:dyDescent="0.25">
      <c r="A214" s="123" t="s">
        <v>321</v>
      </c>
      <c r="B214" s="124"/>
      <c r="C214" s="133" t="s">
        <v>322</v>
      </c>
      <c r="D214" s="134"/>
      <c r="E214" s="134"/>
      <c r="F214" s="134"/>
      <c r="G214" s="135"/>
      <c r="H214" s="17" t="s">
        <v>18</v>
      </c>
      <c r="I214" s="66">
        <v>0</v>
      </c>
      <c r="J214" s="213">
        <v>0</v>
      </c>
      <c r="K214" s="66" t="s">
        <v>21</v>
      </c>
      <c r="L214" s="18" t="str">
        <f t="shared" si="12"/>
        <v>-</v>
      </c>
      <c r="M214" s="44" t="s">
        <v>21</v>
      </c>
      <c r="Q214" s="81"/>
      <c r="R214" s="81"/>
    </row>
    <row r="215" spans="1:18" s="16" customFormat="1" ht="8.1" customHeight="1" x14ac:dyDescent="0.25">
      <c r="A215" s="123" t="s">
        <v>323</v>
      </c>
      <c r="B215" s="124"/>
      <c r="C215" s="125" t="s">
        <v>324</v>
      </c>
      <c r="D215" s="126"/>
      <c r="E215" s="126"/>
      <c r="F215" s="126"/>
      <c r="G215" s="127"/>
      <c r="H215" s="17" t="s">
        <v>18</v>
      </c>
      <c r="I215" s="66">
        <v>0</v>
      </c>
      <c r="J215" s="213">
        <v>0</v>
      </c>
      <c r="K215" s="66" t="s">
        <v>21</v>
      </c>
      <c r="L215" s="18" t="str">
        <f t="shared" si="12"/>
        <v>-</v>
      </c>
      <c r="M215" s="44" t="s">
        <v>21</v>
      </c>
      <c r="Q215" s="81"/>
      <c r="R215" s="81"/>
    </row>
    <row r="216" spans="1:18" s="16" customFormat="1" ht="8.1" customHeight="1" x14ac:dyDescent="0.25">
      <c r="A216" s="123" t="s">
        <v>325</v>
      </c>
      <c r="B216" s="124"/>
      <c r="C216" s="125" t="s">
        <v>326</v>
      </c>
      <c r="D216" s="126"/>
      <c r="E216" s="126"/>
      <c r="F216" s="126"/>
      <c r="G216" s="127"/>
      <c r="H216" s="17" t="s">
        <v>18</v>
      </c>
      <c r="I216" s="66">
        <v>0</v>
      </c>
      <c r="J216" s="213">
        <v>0</v>
      </c>
      <c r="K216" s="66" t="s">
        <v>21</v>
      </c>
      <c r="L216" s="18" t="str">
        <f t="shared" si="12"/>
        <v>-</v>
      </c>
      <c r="M216" s="44" t="s">
        <v>21</v>
      </c>
      <c r="Q216" s="81"/>
      <c r="R216" s="81"/>
    </row>
    <row r="217" spans="1:18" s="16" customFormat="1" ht="8.1" customHeight="1" x14ac:dyDescent="0.25">
      <c r="A217" s="123" t="s">
        <v>327</v>
      </c>
      <c r="B217" s="124"/>
      <c r="C217" s="125" t="s">
        <v>109</v>
      </c>
      <c r="D217" s="126"/>
      <c r="E217" s="126"/>
      <c r="F217" s="126"/>
      <c r="G217" s="127"/>
      <c r="H217" s="17" t="s">
        <v>21</v>
      </c>
      <c r="I217" s="66">
        <v>0</v>
      </c>
      <c r="J217" s="213">
        <v>0</v>
      </c>
      <c r="K217" s="66" t="s">
        <v>21</v>
      </c>
      <c r="L217" s="18" t="str">
        <f t="shared" si="12"/>
        <v>-</v>
      </c>
      <c r="M217" s="44" t="s">
        <v>21</v>
      </c>
      <c r="Q217" s="81"/>
      <c r="R217" s="81"/>
    </row>
    <row r="218" spans="1:18" s="16" customFormat="1" ht="16.5" customHeight="1" x14ac:dyDescent="0.25">
      <c r="A218" s="123" t="s">
        <v>328</v>
      </c>
      <c r="B218" s="124"/>
      <c r="C218" s="133" t="s">
        <v>329</v>
      </c>
      <c r="D218" s="134"/>
      <c r="E218" s="134"/>
      <c r="F218" s="134"/>
      <c r="G218" s="135"/>
      <c r="H218" s="17" t="s">
        <v>18</v>
      </c>
      <c r="I218" s="66">
        <v>0</v>
      </c>
      <c r="J218" s="213">
        <v>0</v>
      </c>
      <c r="K218" s="66" t="s">
        <v>21</v>
      </c>
      <c r="L218" s="18" t="str">
        <f t="shared" si="12"/>
        <v>-</v>
      </c>
      <c r="M218" s="44" t="s">
        <v>21</v>
      </c>
      <c r="Q218" s="81"/>
      <c r="R218" s="81"/>
    </row>
    <row r="219" spans="1:18" s="16" customFormat="1" x14ac:dyDescent="0.25">
      <c r="A219" s="123" t="s">
        <v>330</v>
      </c>
      <c r="B219" s="124"/>
      <c r="C219" s="136" t="s">
        <v>331</v>
      </c>
      <c r="D219" s="137"/>
      <c r="E219" s="137"/>
      <c r="F219" s="137"/>
      <c r="G219" s="138"/>
      <c r="H219" s="17" t="s">
        <v>18</v>
      </c>
      <c r="I219" s="66">
        <v>180</v>
      </c>
      <c r="J219" s="213">
        <f>J220</f>
        <v>3.2</v>
      </c>
      <c r="K219" s="66">
        <f>J219-I219</f>
        <v>-176.8</v>
      </c>
      <c r="L219" s="58">
        <f t="shared" si="12"/>
        <v>-0.98222222222222222</v>
      </c>
      <c r="M219" s="43" t="s">
        <v>21</v>
      </c>
      <c r="Q219" s="81"/>
      <c r="R219" s="81"/>
    </row>
    <row r="220" spans="1:18" s="16" customFormat="1" ht="8.1" customHeight="1" x14ac:dyDescent="0.25">
      <c r="A220" s="123" t="s">
        <v>332</v>
      </c>
      <c r="B220" s="124"/>
      <c r="C220" s="125" t="s">
        <v>333</v>
      </c>
      <c r="D220" s="126"/>
      <c r="E220" s="126"/>
      <c r="F220" s="126"/>
      <c r="G220" s="127"/>
      <c r="H220" s="17" t="s">
        <v>18</v>
      </c>
      <c r="I220" s="66">
        <v>0</v>
      </c>
      <c r="J220" s="213">
        <v>3.2</v>
      </c>
      <c r="K220" s="66">
        <f>J220-I220</f>
        <v>3.2</v>
      </c>
      <c r="L220" s="58">
        <f t="shared" si="12"/>
        <v>1</v>
      </c>
      <c r="M220" s="43" t="s">
        <v>21</v>
      </c>
      <c r="Q220" s="81"/>
      <c r="R220" s="81"/>
    </row>
    <row r="221" spans="1:18" s="16" customFormat="1" ht="8.1" customHeight="1" x14ac:dyDescent="0.25">
      <c r="A221" s="123" t="s">
        <v>334</v>
      </c>
      <c r="B221" s="124"/>
      <c r="C221" s="125" t="s">
        <v>335</v>
      </c>
      <c r="D221" s="126"/>
      <c r="E221" s="126"/>
      <c r="F221" s="126"/>
      <c r="G221" s="127"/>
      <c r="H221" s="17" t="s">
        <v>18</v>
      </c>
      <c r="I221" s="66">
        <v>180</v>
      </c>
      <c r="J221" s="213"/>
      <c r="K221" s="66">
        <f>-I221</f>
        <v>-180</v>
      </c>
      <c r="L221" s="60">
        <f t="shared" si="12"/>
        <v>-1</v>
      </c>
      <c r="M221" s="43" t="s">
        <v>21</v>
      </c>
      <c r="Q221" s="81"/>
      <c r="R221" s="81"/>
    </row>
    <row r="222" spans="1:18" s="16" customFormat="1" ht="8.1" customHeight="1" x14ac:dyDescent="0.25">
      <c r="A222" s="123" t="s">
        <v>336</v>
      </c>
      <c r="B222" s="124"/>
      <c r="C222" s="133" t="s">
        <v>337</v>
      </c>
      <c r="D222" s="134"/>
      <c r="E222" s="134"/>
      <c r="F222" s="134"/>
      <c r="G222" s="135"/>
      <c r="H222" s="17" t="s">
        <v>18</v>
      </c>
      <c r="I222" s="66">
        <v>82.19</v>
      </c>
      <c r="J222" s="213"/>
      <c r="K222" s="66">
        <f>-I222</f>
        <v>-82.19</v>
      </c>
      <c r="L222" s="60">
        <f t="shared" si="12"/>
        <v>-1</v>
      </c>
      <c r="M222" s="43" t="s">
        <v>21</v>
      </c>
      <c r="Q222" s="81"/>
      <c r="R222" s="81"/>
    </row>
    <row r="223" spans="1:18" s="16" customFormat="1" ht="8.1" customHeight="1" x14ac:dyDescent="0.25">
      <c r="A223" s="123" t="s">
        <v>338</v>
      </c>
      <c r="B223" s="124"/>
      <c r="C223" s="133" t="s">
        <v>339</v>
      </c>
      <c r="D223" s="134"/>
      <c r="E223" s="134"/>
      <c r="F223" s="134"/>
      <c r="G223" s="135"/>
      <c r="H223" s="17" t="s">
        <v>18</v>
      </c>
      <c r="I223" s="66">
        <v>97.81</v>
      </c>
      <c r="J223" s="213"/>
      <c r="K223" s="66">
        <f>-I223</f>
        <v>-97.81</v>
      </c>
      <c r="L223" s="21">
        <f t="shared" si="12"/>
        <v>-1</v>
      </c>
      <c r="M223" s="43" t="s">
        <v>21</v>
      </c>
      <c r="Q223" s="81"/>
      <c r="R223" s="81"/>
    </row>
    <row r="224" spans="1:18" s="16" customFormat="1" ht="8.1" customHeight="1" x14ac:dyDescent="0.25">
      <c r="A224" s="123" t="s">
        <v>340</v>
      </c>
      <c r="B224" s="124"/>
      <c r="C224" s="133" t="s">
        <v>341</v>
      </c>
      <c r="D224" s="134"/>
      <c r="E224" s="134"/>
      <c r="F224" s="134"/>
      <c r="G224" s="135"/>
      <c r="H224" s="17" t="s">
        <v>18</v>
      </c>
      <c r="I224" s="66">
        <v>0</v>
      </c>
      <c r="J224" s="213">
        <v>0</v>
      </c>
      <c r="K224" s="66" t="s">
        <v>21</v>
      </c>
      <c r="L224" s="18" t="str">
        <f t="shared" si="12"/>
        <v>-</v>
      </c>
      <c r="M224" s="44" t="s">
        <v>21</v>
      </c>
      <c r="Q224" s="81"/>
      <c r="R224" s="81"/>
    </row>
    <row r="225" spans="1:18" s="16" customFormat="1" ht="8.1" customHeight="1" x14ac:dyDescent="0.25">
      <c r="A225" s="123" t="s">
        <v>342</v>
      </c>
      <c r="B225" s="124"/>
      <c r="C225" s="125" t="s">
        <v>343</v>
      </c>
      <c r="D225" s="126"/>
      <c r="E225" s="126"/>
      <c r="F225" s="126"/>
      <c r="G225" s="127"/>
      <c r="H225" s="17" t="s">
        <v>18</v>
      </c>
      <c r="I225" s="66">
        <v>0</v>
      </c>
      <c r="J225" s="213">
        <v>0</v>
      </c>
      <c r="K225" s="66" t="s">
        <v>21</v>
      </c>
      <c r="L225" s="18" t="str">
        <f t="shared" si="12"/>
        <v>-</v>
      </c>
      <c r="M225" s="44" t="s">
        <v>21</v>
      </c>
      <c r="Q225" s="81"/>
      <c r="R225" s="81"/>
    </row>
    <row r="226" spans="1:18" s="16" customFormat="1" ht="8.1" customHeight="1" x14ac:dyDescent="0.25">
      <c r="A226" s="123" t="s">
        <v>344</v>
      </c>
      <c r="B226" s="124"/>
      <c r="C226" s="125" t="s">
        <v>345</v>
      </c>
      <c r="D226" s="126"/>
      <c r="E226" s="126"/>
      <c r="F226" s="126"/>
      <c r="G226" s="127"/>
      <c r="H226" s="17" t="s">
        <v>18</v>
      </c>
      <c r="I226" s="66">
        <v>0</v>
      </c>
      <c r="J226" s="213">
        <v>0</v>
      </c>
      <c r="K226" s="66" t="s">
        <v>21</v>
      </c>
      <c r="L226" s="18" t="str">
        <f t="shared" si="12"/>
        <v>-</v>
      </c>
      <c r="M226" s="44" t="s">
        <v>21</v>
      </c>
      <c r="Q226" s="81"/>
      <c r="R226" s="81"/>
    </row>
    <row r="227" spans="1:18" s="16" customFormat="1" ht="8.1" customHeight="1" x14ac:dyDescent="0.25">
      <c r="A227" s="123" t="s">
        <v>346</v>
      </c>
      <c r="B227" s="124"/>
      <c r="C227" s="133" t="s">
        <v>347</v>
      </c>
      <c r="D227" s="134"/>
      <c r="E227" s="134"/>
      <c r="F227" s="134"/>
      <c r="G227" s="135"/>
      <c r="H227" s="17" t="s">
        <v>18</v>
      </c>
      <c r="I227" s="66">
        <v>0</v>
      </c>
      <c r="J227" s="213">
        <v>0</v>
      </c>
      <c r="K227" s="66" t="s">
        <v>21</v>
      </c>
      <c r="L227" s="18" t="str">
        <f t="shared" si="12"/>
        <v>-</v>
      </c>
      <c r="M227" s="44" t="s">
        <v>21</v>
      </c>
      <c r="Q227" s="81"/>
      <c r="R227" s="81"/>
    </row>
    <row r="228" spans="1:18" s="16" customFormat="1" ht="8.1" customHeight="1" x14ac:dyDescent="0.25">
      <c r="A228" s="123" t="s">
        <v>348</v>
      </c>
      <c r="B228" s="124"/>
      <c r="C228" s="133" t="s">
        <v>349</v>
      </c>
      <c r="D228" s="134"/>
      <c r="E228" s="134"/>
      <c r="F228" s="134"/>
      <c r="G228" s="135"/>
      <c r="H228" s="17" t="s">
        <v>18</v>
      </c>
      <c r="I228" s="66">
        <v>0</v>
      </c>
      <c r="J228" s="213">
        <v>0</v>
      </c>
      <c r="K228" s="66" t="s">
        <v>21</v>
      </c>
      <c r="L228" s="18" t="str">
        <f t="shared" ref="L228:L259" si="13">IF(AND(I228=0,J228&gt;0),1,IF(AND(I228=0,J228=0),"-",IF(AND(I228&gt;0,J228=0),-1,IF(I228&gt;0,J228/I228-1,-1))))</f>
        <v>-</v>
      </c>
      <c r="M228" s="44" t="s">
        <v>21</v>
      </c>
      <c r="Q228" s="81"/>
      <c r="R228" s="81"/>
    </row>
    <row r="229" spans="1:18" s="16" customFormat="1" ht="8.1" customHeight="1" x14ac:dyDescent="0.25">
      <c r="A229" s="123" t="s">
        <v>350</v>
      </c>
      <c r="B229" s="124"/>
      <c r="C229" s="125" t="s">
        <v>351</v>
      </c>
      <c r="D229" s="126"/>
      <c r="E229" s="126"/>
      <c r="F229" s="126"/>
      <c r="G229" s="127"/>
      <c r="H229" s="17" t="s">
        <v>18</v>
      </c>
      <c r="I229" s="66">
        <v>0</v>
      </c>
      <c r="J229" s="213">
        <v>0</v>
      </c>
      <c r="K229" s="66" t="s">
        <v>21</v>
      </c>
      <c r="L229" s="18" t="str">
        <f t="shared" si="13"/>
        <v>-</v>
      </c>
      <c r="M229" s="44" t="s">
        <v>21</v>
      </c>
      <c r="Q229" s="81"/>
      <c r="R229" s="81"/>
    </row>
    <row r="230" spans="1:18" s="16" customFormat="1" ht="8.1" customHeight="1" x14ac:dyDescent="0.25">
      <c r="A230" s="123" t="s">
        <v>352</v>
      </c>
      <c r="B230" s="124"/>
      <c r="C230" s="125" t="s">
        <v>353</v>
      </c>
      <c r="D230" s="126"/>
      <c r="E230" s="126"/>
      <c r="F230" s="126"/>
      <c r="G230" s="127"/>
      <c r="H230" s="17" t="s">
        <v>18</v>
      </c>
      <c r="I230" s="66">
        <v>0</v>
      </c>
      <c r="J230" s="213">
        <v>0</v>
      </c>
      <c r="K230" s="66" t="s">
        <v>21</v>
      </c>
      <c r="L230" s="18" t="str">
        <f t="shared" si="13"/>
        <v>-</v>
      </c>
      <c r="M230" s="44" t="s">
        <v>21</v>
      </c>
      <c r="Q230" s="81"/>
      <c r="R230" s="81"/>
    </row>
    <row r="231" spans="1:18" s="16" customFormat="1" ht="8.1" customHeight="1" x14ac:dyDescent="0.25">
      <c r="A231" s="123" t="s">
        <v>354</v>
      </c>
      <c r="B231" s="124"/>
      <c r="C231" s="125" t="s">
        <v>355</v>
      </c>
      <c r="D231" s="126"/>
      <c r="E231" s="126"/>
      <c r="F231" s="126"/>
      <c r="G231" s="127"/>
      <c r="H231" s="17" t="s">
        <v>18</v>
      </c>
      <c r="I231" s="66">
        <v>0</v>
      </c>
      <c r="J231" s="213">
        <v>0</v>
      </c>
      <c r="K231" s="66" t="s">
        <v>21</v>
      </c>
      <c r="L231" s="18" t="str">
        <f t="shared" si="13"/>
        <v>-</v>
      </c>
      <c r="M231" s="44" t="s">
        <v>21</v>
      </c>
      <c r="Q231" s="81"/>
      <c r="R231" s="81"/>
    </row>
    <row r="232" spans="1:18" s="16" customFormat="1" ht="7.5" customHeight="1" x14ac:dyDescent="0.25">
      <c r="A232" s="123" t="s">
        <v>356</v>
      </c>
      <c r="B232" s="124"/>
      <c r="C232" s="136" t="s">
        <v>357</v>
      </c>
      <c r="D232" s="137"/>
      <c r="E232" s="137"/>
      <c r="F232" s="137"/>
      <c r="G232" s="138"/>
      <c r="H232" s="17" t="s">
        <v>18</v>
      </c>
      <c r="I232" s="66">
        <v>102.64</v>
      </c>
      <c r="J232" s="213">
        <f>J233+J238</f>
        <v>0.39</v>
      </c>
      <c r="K232" s="66">
        <f t="shared" ref="K232:K234" si="14">-I232</f>
        <v>-102.64</v>
      </c>
      <c r="L232" s="60">
        <f t="shared" si="13"/>
        <v>-0.99620031176929069</v>
      </c>
      <c r="M232" s="44" t="s">
        <v>21</v>
      </c>
      <c r="Q232" s="81"/>
      <c r="R232" s="81"/>
    </row>
    <row r="233" spans="1:18" s="16" customFormat="1" ht="8.1" customHeight="1" x14ac:dyDescent="0.25">
      <c r="A233" s="123" t="s">
        <v>358</v>
      </c>
      <c r="B233" s="124"/>
      <c r="C233" s="125" t="s">
        <v>359</v>
      </c>
      <c r="D233" s="126"/>
      <c r="E233" s="126"/>
      <c r="F233" s="126"/>
      <c r="G233" s="127"/>
      <c r="H233" s="17" t="s">
        <v>18</v>
      </c>
      <c r="I233" s="66">
        <v>87.5</v>
      </c>
      <c r="J233" s="213"/>
      <c r="K233" s="66">
        <f t="shared" si="14"/>
        <v>-87.5</v>
      </c>
      <c r="L233" s="60">
        <f t="shared" si="13"/>
        <v>-1</v>
      </c>
      <c r="M233" s="44" t="s">
        <v>21</v>
      </c>
      <c r="Q233" s="81"/>
      <c r="R233" s="81"/>
    </row>
    <row r="234" spans="1:18" s="16" customFormat="1" ht="8.1" customHeight="1" x14ac:dyDescent="0.25">
      <c r="A234" s="123" t="s">
        <v>360</v>
      </c>
      <c r="B234" s="124"/>
      <c r="C234" s="133" t="s">
        <v>337</v>
      </c>
      <c r="D234" s="134"/>
      <c r="E234" s="134"/>
      <c r="F234" s="134"/>
      <c r="G234" s="135"/>
      <c r="H234" s="17" t="s">
        <v>18</v>
      </c>
      <c r="I234" s="66">
        <v>87.5</v>
      </c>
      <c r="J234" s="213"/>
      <c r="K234" s="66">
        <f t="shared" si="14"/>
        <v>-87.5</v>
      </c>
      <c r="L234" s="60">
        <f t="shared" si="13"/>
        <v>-1</v>
      </c>
      <c r="M234" s="44" t="s">
        <v>21</v>
      </c>
      <c r="Q234" s="81"/>
      <c r="R234" s="81"/>
    </row>
    <row r="235" spans="1:18" s="16" customFormat="1" ht="8.1" customHeight="1" x14ac:dyDescent="0.25">
      <c r="A235" s="123" t="s">
        <v>361</v>
      </c>
      <c r="B235" s="124"/>
      <c r="C235" s="133" t="s">
        <v>339</v>
      </c>
      <c r="D235" s="134"/>
      <c r="E235" s="134"/>
      <c r="F235" s="134"/>
      <c r="G235" s="135"/>
      <c r="H235" s="17" t="s">
        <v>18</v>
      </c>
      <c r="I235" s="66">
        <v>0</v>
      </c>
      <c r="J235" s="213">
        <v>0</v>
      </c>
      <c r="K235" s="66" t="s">
        <v>21</v>
      </c>
      <c r="L235" s="18" t="str">
        <f t="shared" si="13"/>
        <v>-</v>
      </c>
      <c r="M235" s="44" t="s">
        <v>21</v>
      </c>
      <c r="Q235" s="81"/>
      <c r="R235" s="81"/>
    </row>
    <row r="236" spans="1:18" s="16" customFormat="1" ht="8.1" customHeight="1" x14ac:dyDescent="0.25">
      <c r="A236" s="123" t="s">
        <v>362</v>
      </c>
      <c r="B236" s="124"/>
      <c r="C236" s="133" t="s">
        <v>341</v>
      </c>
      <c r="D236" s="134"/>
      <c r="E236" s="134"/>
      <c r="F236" s="134"/>
      <c r="G236" s="135"/>
      <c r="H236" s="17" t="s">
        <v>18</v>
      </c>
      <c r="I236" s="66">
        <v>0</v>
      </c>
      <c r="J236" s="213">
        <v>0</v>
      </c>
      <c r="K236" s="66" t="s">
        <v>21</v>
      </c>
      <c r="L236" s="18" t="str">
        <f t="shared" si="13"/>
        <v>-</v>
      </c>
      <c r="M236" s="44" t="s">
        <v>21</v>
      </c>
      <c r="Q236" s="81"/>
      <c r="R236" s="81"/>
    </row>
    <row r="237" spans="1:18" s="16" customFormat="1" ht="8.1" customHeight="1" x14ac:dyDescent="0.25">
      <c r="A237" s="123" t="s">
        <v>363</v>
      </c>
      <c r="B237" s="124"/>
      <c r="C237" s="125" t="s">
        <v>219</v>
      </c>
      <c r="D237" s="126"/>
      <c r="E237" s="126"/>
      <c r="F237" s="126"/>
      <c r="G237" s="127"/>
      <c r="H237" s="17" t="s">
        <v>18</v>
      </c>
      <c r="I237" s="66">
        <v>0</v>
      </c>
      <c r="J237" s="213">
        <v>0</v>
      </c>
      <c r="K237" s="66" t="s">
        <v>21</v>
      </c>
      <c r="L237" s="18" t="str">
        <f t="shared" si="13"/>
        <v>-</v>
      </c>
      <c r="M237" s="44" t="s">
        <v>21</v>
      </c>
      <c r="Q237" s="81"/>
      <c r="R237" s="81"/>
    </row>
    <row r="238" spans="1:18" s="16" customFormat="1" ht="8.1" customHeight="1" x14ac:dyDescent="0.25">
      <c r="A238" s="123" t="s">
        <v>364</v>
      </c>
      <c r="B238" s="124"/>
      <c r="C238" s="125" t="s">
        <v>365</v>
      </c>
      <c r="D238" s="126"/>
      <c r="E238" s="126"/>
      <c r="F238" s="126"/>
      <c r="G238" s="127"/>
      <c r="H238" s="17" t="s">
        <v>18</v>
      </c>
      <c r="I238" s="66">
        <v>15.14</v>
      </c>
      <c r="J238" s="213">
        <v>0.39</v>
      </c>
      <c r="K238" s="66">
        <f t="shared" ref="K238:K239" si="15">-I238</f>
        <v>-15.14</v>
      </c>
      <c r="L238" s="60">
        <f t="shared" si="13"/>
        <v>-0.97424042272126821</v>
      </c>
      <c r="M238" s="44" t="s">
        <v>21</v>
      </c>
      <c r="Q238" s="81"/>
      <c r="R238" s="81"/>
    </row>
    <row r="239" spans="1:18" s="16" customFormat="1" ht="16.5" customHeight="1" x14ac:dyDescent="0.25">
      <c r="A239" s="123" t="s">
        <v>366</v>
      </c>
      <c r="B239" s="124"/>
      <c r="C239" s="136" t="s">
        <v>367</v>
      </c>
      <c r="D239" s="137"/>
      <c r="E239" s="137"/>
      <c r="F239" s="137"/>
      <c r="G239" s="138"/>
      <c r="H239" s="17" t="s">
        <v>18</v>
      </c>
      <c r="I239" s="66">
        <v>77.042000000000144</v>
      </c>
      <c r="J239" s="213">
        <f>J164-J182</f>
        <v>69.830000000000013</v>
      </c>
      <c r="K239" s="66">
        <f t="shared" si="15"/>
        <v>-77.042000000000144</v>
      </c>
      <c r="L239" s="58">
        <f t="shared" si="13"/>
        <v>-9.3611276965812396E-2</v>
      </c>
      <c r="M239" s="27" t="s">
        <v>21</v>
      </c>
      <c r="Q239" s="81"/>
      <c r="R239" s="81"/>
    </row>
    <row r="240" spans="1:18" s="16" customFormat="1" ht="17.25" customHeight="1" x14ac:dyDescent="0.25">
      <c r="A240" s="123" t="s">
        <v>368</v>
      </c>
      <c r="B240" s="124"/>
      <c r="C240" s="136" t="s">
        <v>369</v>
      </c>
      <c r="D240" s="137"/>
      <c r="E240" s="137"/>
      <c r="F240" s="137"/>
      <c r="G240" s="138"/>
      <c r="H240" s="17" t="s">
        <v>18</v>
      </c>
      <c r="I240" s="66">
        <v>-153.73999999999998</v>
      </c>
      <c r="J240" s="213">
        <f>J200-J207</f>
        <v>-27.45</v>
      </c>
      <c r="K240" s="66">
        <f>J240-I240</f>
        <v>126.28999999999998</v>
      </c>
      <c r="L240" s="58">
        <f t="shared" si="13"/>
        <v>-1</v>
      </c>
      <c r="M240" s="27" t="s">
        <v>21</v>
      </c>
      <c r="Q240" s="81"/>
      <c r="R240" s="81"/>
    </row>
    <row r="241" spans="1:18" s="16" customFormat="1" ht="8.4499999999999993" customHeight="1" x14ac:dyDescent="0.25">
      <c r="A241" s="123" t="s">
        <v>370</v>
      </c>
      <c r="B241" s="124"/>
      <c r="C241" s="125" t="s">
        <v>371</v>
      </c>
      <c r="D241" s="126"/>
      <c r="E241" s="126"/>
      <c r="F241" s="126"/>
      <c r="G241" s="127"/>
      <c r="H241" s="17" t="s">
        <v>18</v>
      </c>
      <c r="I241" s="66">
        <v>-153.73999999999998</v>
      </c>
      <c r="J241" s="213">
        <f>J240</f>
        <v>-27.45</v>
      </c>
      <c r="K241" s="66">
        <f>J241-I241</f>
        <v>126.28999999999998</v>
      </c>
      <c r="L241" s="58">
        <f t="shared" si="13"/>
        <v>-1</v>
      </c>
      <c r="M241" s="44" t="s">
        <v>21</v>
      </c>
      <c r="Q241" s="81"/>
      <c r="R241" s="81"/>
    </row>
    <row r="242" spans="1:18" s="16" customFormat="1" ht="8.4499999999999993" customHeight="1" x14ac:dyDescent="0.25">
      <c r="A242" s="123" t="s">
        <v>372</v>
      </c>
      <c r="B242" s="124"/>
      <c r="C242" s="125" t="s">
        <v>373</v>
      </c>
      <c r="D242" s="126"/>
      <c r="E242" s="126"/>
      <c r="F242" s="126"/>
      <c r="G242" s="127"/>
      <c r="H242" s="17" t="s">
        <v>18</v>
      </c>
      <c r="I242" s="66">
        <v>0</v>
      </c>
      <c r="J242" s="213">
        <v>0</v>
      </c>
      <c r="K242" s="66" t="s">
        <v>21</v>
      </c>
      <c r="L242" s="18" t="str">
        <f t="shared" si="13"/>
        <v>-</v>
      </c>
      <c r="M242" s="44" t="s">
        <v>21</v>
      </c>
      <c r="Q242" s="81"/>
      <c r="R242" s="81"/>
    </row>
    <row r="243" spans="1:18" s="16" customFormat="1" ht="16.5" customHeight="1" x14ac:dyDescent="0.25">
      <c r="A243" s="123" t="s">
        <v>374</v>
      </c>
      <c r="B243" s="124"/>
      <c r="C243" s="136" t="s">
        <v>375</v>
      </c>
      <c r="D243" s="137"/>
      <c r="E243" s="137"/>
      <c r="F243" s="137"/>
      <c r="G243" s="138"/>
      <c r="H243" s="17" t="s">
        <v>18</v>
      </c>
      <c r="I243" s="66">
        <v>77.36</v>
      </c>
      <c r="J243" s="213">
        <f>J219-J232</f>
        <v>2.81</v>
      </c>
      <c r="K243" s="66">
        <f>J243-I243</f>
        <v>-74.55</v>
      </c>
      <c r="L243" s="58">
        <f t="shared" si="13"/>
        <v>-0.96367631851085833</v>
      </c>
      <c r="M243" s="27" t="s">
        <v>21</v>
      </c>
      <c r="Q243" s="81"/>
      <c r="R243" s="81"/>
    </row>
    <row r="244" spans="1:18" s="16" customFormat="1" ht="8.4499999999999993" customHeight="1" x14ac:dyDescent="0.25">
      <c r="A244" s="123" t="s">
        <v>376</v>
      </c>
      <c r="B244" s="124"/>
      <c r="C244" s="125" t="s">
        <v>377</v>
      </c>
      <c r="D244" s="126"/>
      <c r="E244" s="126"/>
      <c r="F244" s="126"/>
      <c r="G244" s="127"/>
      <c r="H244" s="17" t="s">
        <v>18</v>
      </c>
      <c r="I244" s="66">
        <v>92.5</v>
      </c>
      <c r="J244" s="213"/>
      <c r="K244" s="66">
        <f>J244-I244</f>
        <v>-92.5</v>
      </c>
      <c r="L244" s="60">
        <f t="shared" si="13"/>
        <v>-1</v>
      </c>
      <c r="M244" s="44" t="s">
        <v>21</v>
      </c>
      <c r="Q244" s="81"/>
      <c r="R244" s="81"/>
    </row>
    <row r="245" spans="1:18" s="16" customFormat="1" ht="8.4499999999999993" customHeight="1" x14ac:dyDescent="0.25">
      <c r="A245" s="123" t="s">
        <v>378</v>
      </c>
      <c r="B245" s="124"/>
      <c r="C245" s="125" t="s">
        <v>379</v>
      </c>
      <c r="D245" s="126"/>
      <c r="E245" s="126"/>
      <c r="F245" s="126"/>
      <c r="G245" s="127"/>
      <c r="H245" s="17" t="s">
        <v>18</v>
      </c>
      <c r="I245" s="66">
        <v>-15.14</v>
      </c>
      <c r="J245" s="213">
        <f>J243</f>
        <v>2.81</v>
      </c>
      <c r="K245" s="66">
        <f>J245-I245</f>
        <v>17.95</v>
      </c>
      <c r="L245" s="58">
        <f t="shared" si="13"/>
        <v>-1</v>
      </c>
      <c r="M245" s="43" t="s">
        <v>21</v>
      </c>
      <c r="Q245" s="81"/>
      <c r="R245" s="81"/>
    </row>
    <row r="246" spans="1:18" s="16" customFormat="1" ht="9" customHeight="1" x14ac:dyDescent="0.25">
      <c r="A246" s="123" t="s">
        <v>380</v>
      </c>
      <c r="B246" s="124"/>
      <c r="C246" s="136" t="s">
        <v>381</v>
      </c>
      <c r="D246" s="137"/>
      <c r="E246" s="137"/>
      <c r="F246" s="137"/>
      <c r="G246" s="138"/>
      <c r="H246" s="17" t="s">
        <v>18</v>
      </c>
      <c r="I246" s="66">
        <v>0</v>
      </c>
      <c r="J246" s="213">
        <v>0</v>
      </c>
      <c r="K246" s="66" t="s">
        <v>21</v>
      </c>
      <c r="L246" s="18" t="str">
        <f t="shared" si="13"/>
        <v>-</v>
      </c>
      <c r="M246" s="44" t="s">
        <v>21</v>
      </c>
      <c r="Q246" s="81"/>
      <c r="R246" s="81"/>
    </row>
    <row r="247" spans="1:18" s="16" customFormat="1" ht="14.25" customHeight="1" x14ac:dyDescent="0.25">
      <c r="A247" s="123" t="s">
        <v>382</v>
      </c>
      <c r="B247" s="124"/>
      <c r="C247" s="136" t="s">
        <v>383</v>
      </c>
      <c r="D247" s="137"/>
      <c r="E247" s="137"/>
      <c r="F247" s="137"/>
      <c r="G247" s="138"/>
      <c r="H247" s="17" t="s">
        <v>18</v>
      </c>
      <c r="I247" s="66">
        <v>0.66200000000016246</v>
      </c>
      <c r="J247" s="213">
        <f>J239+J240+J243+J246</f>
        <v>45.190000000000012</v>
      </c>
      <c r="K247" s="66">
        <f>J247-I247</f>
        <v>44.527999999999849</v>
      </c>
      <c r="L247" s="58">
        <f t="shared" si="13"/>
        <v>67.262839879137346</v>
      </c>
      <c r="M247" s="43" t="s">
        <v>21</v>
      </c>
      <c r="Q247" s="81"/>
      <c r="R247" s="81"/>
    </row>
    <row r="248" spans="1:18" s="16" customFormat="1" ht="9" customHeight="1" x14ac:dyDescent="0.25">
      <c r="A248" s="123" t="s">
        <v>384</v>
      </c>
      <c r="B248" s="124"/>
      <c r="C248" s="136" t="s">
        <v>385</v>
      </c>
      <c r="D248" s="137"/>
      <c r="E248" s="137"/>
      <c r="F248" s="137"/>
      <c r="G248" s="138"/>
      <c r="H248" s="17" t="s">
        <v>18</v>
      </c>
      <c r="I248" s="66">
        <v>10.839175122035002</v>
      </c>
      <c r="J248" s="213">
        <v>86.16</v>
      </c>
      <c r="K248" s="66">
        <f>J248-I248</f>
        <v>75.320824877964995</v>
      </c>
      <c r="L248" s="58">
        <f t="shared" si="13"/>
        <v>6.9489443643036077</v>
      </c>
      <c r="M248" s="43" t="s">
        <v>21</v>
      </c>
      <c r="N248" s="65"/>
      <c r="Q248" s="81"/>
      <c r="R248" s="81"/>
    </row>
    <row r="249" spans="1:18" s="16" customFormat="1" ht="9" customHeight="1" thickBot="1" x14ac:dyDescent="0.3">
      <c r="A249" s="164" t="s">
        <v>386</v>
      </c>
      <c r="B249" s="165"/>
      <c r="C249" s="166" t="s">
        <v>387</v>
      </c>
      <c r="D249" s="167"/>
      <c r="E249" s="167"/>
      <c r="F249" s="167"/>
      <c r="G249" s="168"/>
      <c r="H249" s="26" t="s">
        <v>18</v>
      </c>
      <c r="I249" s="71">
        <v>11.501175122035164</v>
      </c>
      <c r="J249" s="214">
        <f>J248+J247</f>
        <v>131.35000000000002</v>
      </c>
      <c r="K249" s="72">
        <f>J249-I249</f>
        <v>119.84882487796486</v>
      </c>
      <c r="L249" s="63">
        <f t="shared" si="13"/>
        <v>10.420572124699314</v>
      </c>
      <c r="M249" s="45" t="s">
        <v>21</v>
      </c>
      <c r="Q249" s="81"/>
      <c r="R249" s="81"/>
    </row>
    <row r="250" spans="1:18" s="16" customFormat="1" ht="9" customHeight="1" x14ac:dyDescent="0.25">
      <c r="A250" s="128" t="s">
        <v>388</v>
      </c>
      <c r="B250" s="129"/>
      <c r="C250" s="130" t="s">
        <v>109</v>
      </c>
      <c r="D250" s="131"/>
      <c r="E250" s="131"/>
      <c r="F250" s="131"/>
      <c r="G250" s="132"/>
      <c r="H250" s="15" t="s">
        <v>21</v>
      </c>
      <c r="I250" s="66">
        <v>0</v>
      </c>
      <c r="J250" s="213">
        <v>0</v>
      </c>
      <c r="K250" s="73" t="s">
        <v>21</v>
      </c>
      <c r="L250" s="74" t="str">
        <f t="shared" si="13"/>
        <v>-</v>
      </c>
      <c r="M250" s="15" t="s">
        <v>21</v>
      </c>
      <c r="Q250" s="81"/>
      <c r="R250" s="81"/>
    </row>
    <row r="251" spans="1:18" s="16" customFormat="1" ht="8.4499999999999993" customHeight="1" x14ac:dyDescent="0.25">
      <c r="A251" s="123" t="s">
        <v>389</v>
      </c>
      <c r="B251" s="124"/>
      <c r="C251" s="125" t="s">
        <v>390</v>
      </c>
      <c r="D251" s="126"/>
      <c r="E251" s="126"/>
      <c r="F251" s="126"/>
      <c r="G251" s="127"/>
      <c r="H251" s="17" t="s">
        <v>18</v>
      </c>
      <c r="I251" s="66">
        <v>37</v>
      </c>
      <c r="J251" s="213">
        <v>45.2</v>
      </c>
      <c r="K251" s="66">
        <f>I251-J251</f>
        <v>-8.2000000000000028</v>
      </c>
      <c r="L251" s="60">
        <f t="shared" si="13"/>
        <v>0.2216216216216218</v>
      </c>
      <c r="M251" s="27" t="s">
        <v>21</v>
      </c>
      <c r="Q251" s="81"/>
      <c r="R251" s="81"/>
    </row>
    <row r="252" spans="1:18" s="16" customFormat="1" ht="8.1" customHeight="1" x14ac:dyDescent="0.25">
      <c r="A252" s="123" t="s">
        <v>391</v>
      </c>
      <c r="B252" s="124"/>
      <c r="C252" s="133" t="s">
        <v>392</v>
      </c>
      <c r="D252" s="134"/>
      <c r="E252" s="134"/>
      <c r="F252" s="134"/>
      <c r="G252" s="135"/>
      <c r="H252" s="17" t="s">
        <v>18</v>
      </c>
      <c r="I252" s="66">
        <v>0</v>
      </c>
      <c r="J252" s="213">
        <v>0</v>
      </c>
      <c r="K252" s="66" t="s">
        <v>21</v>
      </c>
      <c r="L252" s="19" t="str">
        <f t="shared" si="13"/>
        <v>-</v>
      </c>
      <c r="M252" s="17" t="s">
        <v>21</v>
      </c>
      <c r="Q252" s="81"/>
      <c r="R252" s="81"/>
    </row>
    <row r="253" spans="1:18" s="16" customFormat="1" ht="8.1" customHeight="1" x14ac:dyDescent="0.25">
      <c r="A253" s="123" t="s">
        <v>393</v>
      </c>
      <c r="B253" s="124"/>
      <c r="C253" s="139" t="s">
        <v>394</v>
      </c>
      <c r="D253" s="140"/>
      <c r="E253" s="140"/>
      <c r="F253" s="140"/>
      <c r="G253" s="141"/>
      <c r="H253" s="17" t="s">
        <v>18</v>
      </c>
      <c r="I253" s="66">
        <v>0</v>
      </c>
      <c r="J253" s="213">
        <v>0</v>
      </c>
      <c r="K253" s="66" t="s">
        <v>21</v>
      </c>
      <c r="L253" s="19" t="str">
        <f t="shared" si="13"/>
        <v>-</v>
      </c>
      <c r="M253" s="17" t="s">
        <v>21</v>
      </c>
      <c r="Q253" s="81"/>
      <c r="R253" s="81"/>
    </row>
    <row r="254" spans="1:18" s="16" customFormat="1" ht="16.5" customHeight="1" x14ac:dyDescent="0.25">
      <c r="A254" s="123" t="s">
        <v>395</v>
      </c>
      <c r="B254" s="124"/>
      <c r="C254" s="139" t="s">
        <v>23</v>
      </c>
      <c r="D254" s="140"/>
      <c r="E254" s="140"/>
      <c r="F254" s="140"/>
      <c r="G254" s="141"/>
      <c r="H254" s="17" t="s">
        <v>18</v>
      </c>
      <c r="I254" s="66">
        <v>0</v>
      </c>
      <c r="J254" s="213">
        <v>0</v>
      </c>
      <c r="K254" s="66" t="s">
        <v>21</v>
      </c>
      <c r="L254" s="19" t="str">
        <f t="shared" si="13"/>
        <v>-</v>
      </c>
      <c r="M254" s="17" t="s">
        <v>21</v>
      </c>
      <c r="Q254" s="81"/>
      <c r="R254" s="81"/>
    </row>
    <row r="255" spans="1:18" s="16" customFormat="1" ht="8.1" customHeight="1" x14ac:dyDescent="0.25">
      <c r="A255" s="123" t="s">
        <v>396</v>
      </c>
      <c r="B255" s="124"/>
      <c r="C255" s="142" t="s">
        <v>394</v>
      </c>
      <c r="D255" s="143"/>
      <c r="E255" s="143"/>
      <c r="F255" s="143"/>
      <c r="G255" s="144"/>
      <c r="H255" s="17" t="s">
        <v>18</v>
      </c>
      <c r="I255" s="66">
        <v>0</v>
      </c>
      <c r="J255" s="213">
        <v>0</v>
      </c>
      <c r="K255" s="66" t="s">
        <v>21</v>
      </c>
      <c r="L255" s="19" t="str">
        <f t="shared" si="13"/>
        <v>-</v>
      </c>
      <c r="M255" s="17" t="s">
        <v>21</v>
      </c>
      <c r="Q255" s="81"/>
      <c r="R255" s="81"/>
    </row>
    <row r="256" spans="1:18" s="16" customFormat="1" ht="16.5" customHeight="1" x14ac:dyDescent="0.25">
      <c r="A256" s="123" t="s">
        <v>397</v>
      </c>
      <c r="B256" s="124"/>
      <c r="C256" s="139" t="s">
        <v>25</v>
      </c>
      <c r="D256" s="140"/>
      <c r="E256" s="140"/>
      <c r="F256" s="140"/>
      <c r="G256" s="141"/>
      <c r="H256" s="17" t="s">
        <v>18</v>
      </c>
      <c r="I256" s="66">
        <v>0</v>
      </c>
      <c r="J256" s="213">
        <v>0</v>
      </c>
      <c r="K256" s="66" t="s">
        <v>21</v>
      </c>
      <c r="L256" s="19" t="str">
        <f t="shared" si="13"/>
        <v>-</v>
      </c>
      <c r="M256" s="17" t="s">
        <v>21</v>
      </c>
      <c r="Q256" s="81"/>
      <c r="R256" s="81"/>
    </row>
    <row r="257" spans="1:18" s="16" customFormat="1" ht="8.1" customHeight="1" x14ac:dyDescent="0.25">
      <c r="A257" s="123" t="s">
        <v>398</v>
      </c>
      <c r="B257" s="124"/>
      <c r="C257" s="142" t="s">
        <v>394</v>
      </c>
      <c r="D257" s="143"/>
      <c r="E257" s="143"/>
      <c r="F257" s="143"/>
      <c r="G257" s="144"/>
      <c r="H257" s="17" t="s">
        <v>18</v>
      </c>
      <c r="I257" s="66">
        <v>0</v>
      </c>
      <c r="J257" s="213">
        <v>0</v>
      </c>
      <c r="K257" s="66" t="s">
        <v>21</v>
      </c>
      <c r="L257" s="19" t="str">
        <f t="shared" si="13"/>
        <v>-</v>
      </c>
      <c r="M257" s="17" t="s">
        <v>21</v>
      </c>
      <c r="Q257" s="81"/>
      <c r="R257" s="81"/>
    </row>
    <row r="258" spans="1:18" s="16" customFormat="1" ht="16.5" customHeight="1" x14ac:dyDescent="0.25">
      <c r="A258" s="123" t="s">
        <v>399</v>
      </c>
      <c r="B258" s="124"/>
      <c r="C258" s="139" t="s">
        <v>27</v>
      </c>
      <c r="D258" s="140"/>
      <c r="E258" s="140"/>
      <c r="F258" s="140"/>
      <c r="G258" s="141"/>
      <c r="H258" s="17" t="s">
        <v>18</v>
      </c>
      <c r="I258" s="66">
        <v>0</v>
      </c>
      <c r="J258" s="213">
        <v>0</v>
      </c>
      <c r="K258" s="66" t="s">
        <v>21</v>
      </c>
      <c r="L258" s="19" t="str">
        <f t="shared" si="13"/>
        <v>-</v>
      </c>
      <c r="M258" s="17" t="s">
        <v>21</v>
      </c>
      <c r="Q258" s="81"/>
      <c r="R258" s="81"/>
    </row>
    <row r="259" spans="1:18" s="16" customFormat="1" ht="8.1" customHeight="1" x14ac:dyDescent="0.25">
      <c r="A259" s="123" t="s">
        <v>400</v>
      </c>
      <c r="B259" s="124"/>
      <c r="C259" s="142" t="s">
        <v>394</v>
      </c>
      <c r="D259" s="143"/>
      <c r="E259" s="143"/>
      <c r="F259" s="143"/>
      <c r="G259" s="144"/>
      <c r="H259" s="17" t="s">
        <v>18</v>
      </c>
      <c r="I259" s="66">
        <v>0</v>
      </c>
      <c r="J259" s="213">
        <v>0</v>
      </c>
      <c r="K259" s="66" t="s">
        <v>21</v>
      </c>
      <c r="L259" s="19" t="str">
        <f t="shared" si="13"/>
        <v>-</v>
      </c>
      <c r="M259" s="17" t="s">
        <v>21</v>
      </c>
      <c r="Q259" s="81"/>
      <c r="R259" s="81"/>
    </row>
    <row r="260" spans="1:18" s="16" customFormat="1" ht="8.1" customHeight="1" x14ac:dyDescent="0.25">
      <c r="A260" s="123" t="s">
        <v>401</v>
      </c>
      <c r="B260" s="124"/>
      <c r="C260" s="133" t="s">
        <v>402</v>
      </c>
      <c r="D260" s="134"/>
      <c r="E260" s="134"/>
      <c r="F260" s="134"/>
      <c r="G260" s="135"/>
      <c r="H260" s="17" t="s">
        <v>18</v>
      </c>
      <c r="I260" s="66">
        <v>0.3</v>
      </c>
      <c r="J260" s="213">
        <v>0.20699999999999999</v>
      </c>
      <c r="K260" s="66">
        <f>I260-J260</f>
        <v>9.2999999999999999E-2</v>
      </c>
      <c r="L260" s="60">
        <f t="shared" ref="L260:L291" si="16">IF(AND(I260=0,J260&gt;0),1,IF(AND(I260=0,J260=0),"-",IF(AND(I260&gt;0,J260=0),-1,IF(I260&gt;0,J260/I260-1,-1))))</f>
        <v>-0.31000000000000005</v>
      </c>
      <c r="M260" s="17" t="s">
        <v>21</v>
      </c>
      <c r="Q260" s="81"/>
      <c r="R260" s="81"/>
    </row>
    <row r="261" spans="1:18" s="16" customFormat="1" ht="8.1" customHeight="1" x14ac:dyDescent="0.25">
      <c r="A261" s="123" t="s">
        <v>403</v>
      </c>
      <c r="B261" s="124"/>
      <c r="C261" s="139" t="s">
        <v>394</v>
      </c>
      <c r="D261" s="140"/>
      <c r="E261" s="140"/>
      <c r="F261" s="140"/>
      <c r="G261" s="141"/>
      <c r="H261" s="17" t="s">
        <v>18</v>
      </c>
      <c r="I261" s="66">
        <v>0</v>
      </c>
      <c r="J261" s="213">
        <v>0</v>
      </c>
      <c r="K261" s="66" t="s">
        <v>21</v>
      </c>
      <c r="L261" s="19" t="str">
        <f t="shared" si="16"/>
        <v>-</v>
      </c>
      <c r="M261" s="17" t="s">
        <v>21</v>
      </c>
      <c r="Q261" s="81"/>
      <c r="R261" s="81"/>
    </row>
    <row r="262" spans="1:18" s="16" customFormat="1" ht="8.1" customHeight="1" x14ac:dyDescent="0.25">
      <c r="A262" s="123" t="s">
        <v>404</v>
      </c>
      <c r="B262" s="124"/>
      <c r="C262" s="133" t="s">
        <v>405</v>
      </c>
      <c r="D262" s="134"/>
      <c r="E262" s="134"/>
      <c r="F262" s="134"/>
      <c r="G262" s="135"/>
      <c r="H262" s="17" t="s">
        <v>18</v>
      </c>
      <c r="I262" s="66">
        <v>27.5</v>
      </c>
      <c r="J262" s="213">
        <v>38.654000000000003</v>
      </c>
      <c r="K262" s="66">
        <f>I262-J262</f>
        <v>-11.154000000000003</v>
      </c>
      <c r="L262" s="60">
        <f t="shared" si="16"/>
        <v>0.40560000000000018</v>
      </c>
      <c r="M262" s="27" t="s">
        <v>21</v>
      </c>
      <c r="Q262" s="81"/>
      <c r="R262" s="81"/>
    </row>
    <row r="263" spans="1:18" s="16" customFormat="1" ht="8.1" customHeight="1" x14ac:dyDescent="0.25">
      <c r="A263" s="123" t="s">
        <v>406</v>
      </c>
      <c r="B263" s="124"/>
      <c r="C263" s="139" t="s">
        <v>394</v>
      </c>
      <c r="D263" s="140"/>
      <c r="E263" s="140"/>
      <c r="F263" s="140"/>
      <c r="G263" s="141"/>
      <c r="H263" s="17" t="s">
        <v>18</v>
      </c>
      <c r="I263" s="66">
        <v>0</v>
      </c>
      <c r="J263" s="213">
        <v>3.6</v>
      </c>
      <c r="K263" s="66" t="s">
        <v>21</v>
      </c>
      <c r="L263" s="60">
        <f t="shared" si="16"/>
        <v>1</v>
      </c>
      <c r="M263" s="17" t="s">
        <v>21</v>
      </c>
      <c r="Q263" s="81"/>
      <c r="R263" s="81"/>
    </row>
    <row r="264" spans="1:18" s="16" customFormat="1" ht="8.1" customHeight="1" x14ac:dyDescent="0.25">
      <c r="A264" s="123" t="s">
        <v>407</v>
      </c>
      <c r="B264" s="124"/>
      <c r="C264" s="133" t="s">
        <v>408</v>
      </c>
      <c r="D264" s="134"/>
      <c r="E264" s="134"/>
      <c r="F264" s="134"/>
      <c r="G264" s="135"/>
      <c r="H264" s="17" t="s">
        <v>18</v>
      </c>
      <c r="I264" s="66">
        <v>0</v>
      </c>
      <c r="J264" s="213">
        <v>0</v>
      </c>
      <c r="K264" s="66" t="s">
        <v>21</v>
      </c>
      <c r="L264" s="19" t="str">
        <f t="shared" si="16"/>
        <v>-</v>
      </c>
      <c r="M264" s="17" t="s">
        <v>21</v>
      </c>
      <c r="Q264" s="81"/>
      <c r="R264" s="81"/>
    </row>
    <row r="265" spans="1:18" s="16" customFormat="1" ht="8.1" customHeight="1" x14ac:dyDescent="0.25">
      <c r="A265" s="123" t="s">
        <v>409</v>
      </c>
      <c r="B265" s="124"/>
      <c r="C265" s="139" t="s">
        <v>394</v>
      </c>
      <c r="D265" s="140"/>
      <c r="E265" s="140"/>
      <c r="F265" s="140"/>
      <c r="G265" s="141"/>
      <c r="H265" s="17" t="s">
        <v>18</v>
      </c>
      <c r="I265" s="66">
        <v>0</v>
      </c>
      <c r="J265" s="213">
        <v>0</v>
      </c>
      <c r="K265" s="66" t="s">
        <v>21</v>
      </c>
      <c r="L265" s="19" t="str">
        <f t="shared" si="16"/>
        <v>-</v>
      </c>
      <c r="M265" s="17" t="s">
        <v>21</v>
      </c>
      <c r="Q265" s="81"/>
      <c r="R265" s="81"/>
    </row>
    <row r="266" spans="1:18" s="16" customFormat="1" ht="8.1" customHeight="1" x14ac:dyDescent="0.25">
      <c r="A266" s="123" t="s">
        <v>410</v>
      </c>
      <c r="B266" s="124"/>
      <c r="C266" s="133" t="s">
        <v>411</v>
      </c>
      <c r="D266" s="134"/>
      <c r="E266" s="134"/>
      <c r="F266" s="134"/>
      <c r="G266" s="135"/>
      <c r="H266" s="17" t="s">
        <v>18</v>
      </c>
      <c r="I266" s="66">
        <v>1.8</v>
      </c>
      <c r="J266" s="213">
        <v>0.75700000000000001</v>
      </c>
      <c r="K266" s="66">
        <f>I266-J266</f>
        <v>1.0430000000000001</v>
      </c>
      <c r="L266" s="60">
        <f t="shared" si="16"/>
        <v>-0.57944444444444443</v>
      </c>
      <c r="M266" s="17" t="s">
        <v>21</v>
      </c>
      <c r="Q266" s="81"/>
      <c r="R266" s="81"/>
    </row>
    <row r="267" spans="1:18" s="16" customFormat="1" ht="8.1" customHeight="1" x14ac:dyDescent="0.25">
      <c r="A267" s="123" t="s">
        <v>412</v>
      </c>
      <c r="B267" s="124"/>
      <c r="C267" s="139" t="s">
        <v>394</v>
      </c>
      <c r="D267" s="140"/>
      <c r="E267" s="140"/>
      <c r="F267" s="140"/>
      <c r="G267" s="141"/>
      <c r="H267" s="17" t="s">
        <v>18</v>
      </c>
      <c r="I267" s="66">
        <v>0.5</v>
      </c>
      <c r="J267" s="213">
        <f>J266</f>
        <v>0.75700000000000001</v>
      </c>
      <c r="K267" s="66">
        <f>I267-J267</f>
        <v>-0.25700000000000001</v>
      </c>
      <c r="L267" s="60">
        <f t="shared" si="16"/>
        <v>0.51400000000000001</v>
      </c>
      <c r="M267" s="17" t="s">
        <v>21</v>
      </c>
      <c r="Q267" s="81"/>
      <c r="R267" s="81"/>
    </row>
    <row r="268" spans="1:18" s="16" customFormat="1" ht="8.1" customHeight="1" x14ac:dyDescent="0.25">
      <c r="A268" s="123" t="s">
        <v>413</v>
      </c>
      <c r="B268" s="124"/>
      <c r="C268" s="133" t="s">
        <v>414</v>
      </c>
      <c r="D268" s="134"/>
      <c r="E268" s="134"/>
      <c r="F268" s="134"/>
      <c r="G268" s="135"/>
      <c r="H268" s="17" t="s">
        <v>18</v>
      </c>
      <c r="I268" s="66">
        <v>0</v>
      </c>
      <c r="J268" s="213">
        <v>0</v>
      </c>
      <c r="K268" s="66" t="s">
        <v>21</v>
      </c>
      <c r="L268" s="19" t="str">
        <f t="shared" si="16"/>
        <v>-</v>
      </c>
      <c r="M268" s="17" t="s">
        <v>21</v>
      </c>
      <c r="Q268" s="81"/>
      <c r="R268" s="81"/>
    </row>
    <row r="269" spans="1:18" s="16" customFormat="1" ht="8.1" customHeight="1" x14ac:dyDescent="0.25">
      <c r="A269" s="123" t="s">
        <v>415</v>
      </c>
      <c r="B269" s="124"/>
      <c r="C269" s="139" t="s">
        <v>394</v>
      </c>
      <c r="D269" s="140"/>
      <c r="E269" s="140"/>
      <c r="F269" s="140"/>
      <c r="G269" s="141"/>
      <c r="H269" s="17" t="s">
        <v>18</v>
      </c>
      <c r="I269" s="66">
        <v>0</v>
      </c>
      <c r="J269" s="213">
        <v>0</v>
      </c>
      <c r="K269" s="66" t="s">
        <v>21</v>
      </c>
      <c r="L269" s="19" t="str">
        <f t="shared" si="16"/>
        <v>-</v>
      </c>
      <c r="M269" s="17" t="s">
        <v>21</v>
      </c>
      <c r="Q269" s="81"/>
      <c r="R269" s="81"/>
    </row>
    <row r="270" spans="1:18" s="16" customFormat="1" ht="8.1" customHeight="1" x14ac:dyDescent="0.25">
      <c r="A270" s="123" t="s">
        <v>416</v>
      </c>
      <c r="B270" s="124"/>
      <c r="C270" s="133" t="s">
        <v>417</v>
      </c>
      <c r="D270" s="134"/>
      <c r="E270" s="134"/>
      <c r="F270" s="134"/>
      <c r="G270" s="135"/>
      <c r="H270" s="17" t="s">
        <v>18</v>
      </c>
      <c r="I270" s="66">
        <v>0</v>
      </c>
      <c r="J270" s="213">
        <v>0</v>
      </c>
      <c r="K270" s="66" t="s">
        <v>21</v>
      </c>
      <c r="L270" s="19" t="str">
        <f t="shared" si="16"/>
        <v>-</v>
      </c>
      <c r="M270" s="17" t="s">
        <v>21</v>
      </c>
      <c r="Q270" s="81"/>
      <c r="R270" s="81"/>
    </row>
    <row r="271" spans="1:18" s="16" customFormat="1" ht="8.1" customHeight="1" x14ac:dyDescent="0.25">
      <c r="A271" s="123" t="s">
        <v>418</v>
      </c>
      <c r="B271" s="124"/>
      <c r="C271" s="139" t="s">
        <v>394</v>
      </c>
      <c r="D271" s="140"/>
      <c r="E271" s="140"/>
      <c r="F271" s="140"/>
      <c r="G271" s="141"/>
      <c r="H271" s="17" t="s">
        <v>18</v>
      </c>
      <c r="I271" s="66">
        <v>0</v>
      </c>
      <c r="J271" s="213">
        <v>0</v>
      </c>
      <c r="K271" s="66" t="s">
        <v>21</v>
      </c>
      <c r="L271" s="19" t="str">
        <f t="shared" si="16"/>
        <v>-</v>
      </c>
      <c r="M271" s="17" t="s">
        <v>21</v>
      </c>
      <c r="Q271" s="81"/>
      <c r="R271" s="81"/>
    </row>
    <row r="272" spans="1:18" s="16" customFormat="1" ht="16.5" customHeight="1" x14ac:dyDescent="0.25">
      <c r="A272" s="123" t="s">
        <v>419</v>
      </c>
      <c r="B272" s="124"/>
      <c r="C272" s="133" t="s">
        <v>420</v>
      </c>
      <c r="D272" s="134"/>
      <c r="E272" s="134"/>
      <c r="F272" s="134"/>
      <c r="G272" s="135"/>
      <c r="H272" s="17" t="s">
        <v>18</v>
      </c>
      <c r="I272" s="66">
        <v>0</v>
      </c>
      <c r="J272" s="213">
        <v>0</v>
      </c>
      <c r="K272" s="66" t="s">
        <v>21</v>
      </c>
      <c r="L272" s="19" t="str">
        <f t="shared" si="16"/>
        <v>-</v>
      </c>
      <c r="M272" s="17" t="s">
        <v>21</v>
      </c>
      <c r="Q272" s="81"/>
      <c r="R272" s="81"/>
    </row>
    <row r="273" spans="1:18" s="16" customFormat="1" ht="8.1" customHeight="1" x14ac:dyDescent="0.25">
      <c r="A273" s="123" t="s">
        <v>421</v>
      </c>
      <c r="B273" s="124"/>
      <c r="C273" s="139" t="s">
        <v>394</v>
      </c>
      <c r="D273" s="140"/>
      <c r="E273" s="140"/>
      <c r="F273" s="140"/>
      <c r="G273" s="141"/>
      <c r="H273" s="17" t="s">
        <v>18</v>
      </c>
      <c r="I273" s="66">
        <v>0</v>
      </c>
      <c r="J273" s="213">
        <v>0</v>
      </c>
      <c r="K273" s="66" t="s">
        <v>21</v>
      </c>
      <c r="L273" s="19" t="str">
        <f t="shared" si="16"/>
        <v>-</v>
      </c>
      <c r="M273" s="17" t="s">
        <v>21</v>
      </c>
      <c r="Q273" s="81"/>
      <c r="R273" s="81"/>
    </row>
    <row r="274" spans="1:18" s="16" customFormat="1" ht="8.1" customHeight="1" x14ac:dyDescent="0.25">
      <c r="A274" s="123" t="s">
        <v>422</v>
      </c>
      <c r="B274" s="124"/>
      <c r="C274" s="139" t="s">
        <v>43</v>
      </c>
      <c r="D274" s="140"/>
      <c r="E274" s="140"/>
      <c r="F274" s="140"/>
      <c r="G274" s="141"/>
      <c r="H274" s="17" t="s">
        <v>18</v>
      </c>
      <c r="I274" s="66">
        <v>0</v>
      </c>
      <c r="J274" s="213">
        <v>0</v>
      </c>
      <c r="K274" s="66" t="s">
        <v>21</v>
      </c>
      <c r="L274" s="19" t="str">
        <f t="shared" si="16"/>
        <v>-</v>
      </c>
      <c r="M274" s="17" t="s">
        <v>21</v>
      </c>
      <c r="Q274" s="81"/>
      <c r="R274" s="81"/>
    </row>
    <row r="275" spans="1:18" s="16" customFormat="1" ht="8.1" customHeight="1" x14ac:dyDescent="0.25">
      <c r="A275" s="123" t="s">
        <v>423</v>
      </c>
      <c r="B275" s="124"/>
      <c r="C275" s="142" t="s">
        <v>394</v>
      </c>
      <c r="D275" s="143"/>
      <c r="E275" s="143"/>
      <c r="F275" s="143"/>
      <c r="G275" s="144"/>
      <c r="H275" s="17" t="s">
        <v>18</v>
      </c>
      <c r="I275" s="66">
        <v>0</v>
      </c>
      <c r="J275" s="213">
        <v>0</v>
      </c>
      <c r="K275" s="66" t="s">
        <v>21</v>
      </c>
      <c r="L275" s="19" t="str">
        <f t="shared" si="16"/>
        <v>-</v>
      </c>
      <c r="M275" s="17" t="s">
        <v>21</v>
      </c>
      <c r="Q275" s="81"/>
      <c r="R275" s="81"/>
    </row>
    <row r="276" spans="1:18" s="16" customFormat="1" ht="8.1" customHeight="1" x14ac:dyDescent="0.25">
      <c r="A276" s="123" t="s">
        <v>424</v>
      </c>
      <c r="B276" s="124"/>
      <c r="C276" s="139" t="s">
        <v>45</v>
      </c>
      <c r="D276" s="140"/>
      <c r="E276" s="140"/>
      <c r="F276" s="140"/>
      <c r="G276" s="141"/>
      <c r="H276" s="17" t="s">
        <v>18</v>
      </c>
      <c r="I276" s="66">
        <v>0</v>
      </c>
      <c r="J276" s="213">
        <v>0</v>
      </c>
      <c r="K276" s="66" t="s">
        <v>21</v>
      </c>
      <c r="L276" s="19" t="str">
        <f t="shared" si="16"/>
        <v>-</v>
      </c>
      <c r="M276" s="17" t="s">
        <v>21</v>
      </c>
      <c r="Q276" s="81"/>
      <c r="R276" s="81"/>
    </row>
    <row r="277" spans="1:18" s="16" customFormat="1" ht="8.1" customHeight="1" x14ac:dyDescent="0.25">
      <c r="A277" s="123" t="s">
        <v>425</v>
      </c>
      <c r="B277" s="124"/>
      <c r="C277" s="142" t="s">
        <v>394</v>
      </c>
      <c r="D277" s="143"/>
      <c r="E277" s="143"/>
      <c r="F277" s="143"/>
      <c r="G277" s="144"/>
      <c r="H277" s="17" t="s">
        <v>18</v>
      </c>
      <c r="I277" s="66">
        <v>0</v>
      </c>
      <c r="J277" s="213">
        <v>0</v>
      </c>
      <c r="K277" s="66" t="s">
        <v>21</v>
      </c>
      <c r="L277" s="19" t="str">
        <f t="shared" si="16"/>
        <v>-</v>
      </c>
      <c r="M277" s="17" t="s">
        <v>21</v>
      </c>
      <c r="Q277" s="81"/>
      <c r="R277" s="81"/>
    </row>
    <row r="278" spans="1:18" s="16" customFormat="1" ht="8.1" customHeight="1" x14ac:dyDescent="0.25">
      <c r="A278" s="123" t="s">
        <v>426</v>
      </c>
      <c r="B278" s="124"/>
      <c r="C278" s="133" t="s">
        <v>427</v>
      </c>
      <c r="D278" s="134"/>
      <c r="E278" s="134"/>
      <c r="F278" s="134"/>
      <c r="G278" s="135"/>
      <c r="H278" s="17" t="s">
        <v>18</v>
      </c>
      <c r="I278" s="66">
        <v>7.4</v>
      </c>
      <c r="J278" s="213">
        <f>J251-J260-J262-J266</f>
        <v>5.581999999999999</v>
      </c>
      <c r="K278" s="66">
        <f>I278-J278</f>
        <v>1.8180000000000014</v>
      </c>
      <c r="L278" s="60">
        <f t="shared" si="16"/>
        <v>-0.24567567567567583</v>
      </c>
      <c r="M278" s="17" t="s">
        <v>21</v>
      </c>
      <c r="Q278" s="81"/>
      <c r="R278" s="81"/>
    </row>
    <row r="279" spans="1:18" s="16" customFormat="1" ht="8.1" customHeight="1" x14ac:dyDescent="0.25">
      <c r="A279" s="123" t="s">
        <v>428</v>
      </c>
      <c r="B279" s="124"/>
      <c r="C279" s="139" t="s">
        <v>394</v>
      </c>
      <c r="D279" s="140"/>
      <c r="E279" s="140"/>
      <c r="F279" s="140"/>
      <c r="G279" s="141"/>
      <c r="H279" s="17" t="s">
        <v>18</v>
      </c>
      <c r="I279" s="66">
        <v>0.5</v>
      </c>
      <c r="J279" s="213">
        <f>J278</f>
        <v>5.581999999999999</v>
      </c>
      <c r="K279" s="66">
        <f>I279-J279</f>
        <v>-5.081999999999999</v>
      </c>
      <c r="L279" s="60">
        <f t="shared" si="16"/>
        <v>10.163999999999998</v>
      </c>
      <c r="M279" s="17" t="s">
        <v>21</v>
      </c>
      <c r="Q279" s="81"/>
      <c r="R279" s="81"/>
    </row>
    <row r="280" spans="1:18" s="16" customFormat="1" ht="8.1" customHeight="1" x14ac:dyDescent="0.25">
      <c r="A280" s="123" t="s">
        <v>429</v>
      </c>
      <c r="B280" s="124"/>
      <c r="C280" s="125" t="s">
        <v>430</v>
      </c>
      <c r="D280" s="126"/>
      <c r="E280" s="126"/>
      <c r="F280" s="126"/>
      <c r="G280" s="127"/>
      <c r="H280" s="17" t="s">
        <v>18</v>
      </c>
      <c r="I280" s="66">
        <v>64.84</v>
      </c>
      <c r="J280" s="213">
        <v>140.5</v>
      </c>
      <c r="K280" s="66">
        <f>I280-J280</f>
        <v>-75.66</v>
      </c>
      <c r="L280" s="60">
        <f t="shared" si="16"/>
        <v>1.1668723010487354</v>
      </c>
      <c r="M280" s="27" t="s">
        <v>21</v>
      </c>
      <c r="Q280" s="81"/>
      <c r="R280" s="81"/>
    </row>
    <row r="281" spans="1:18" s="16" customFormat="1" ht="8.1" customHeight="1" x14ac:dyDescent="0.25">
      <c r="A281" s="123" t="s">
        <v>431</v>
      </c>
      <c r="B281" s="124"/>
      <c r="C281" s="133" t="s">
        <v>432</v>
      </c>
      <c r="D281" s="134"/>
      <c r="E281" s="134"/>
      <c r="F281" s="134"/>
      <c r="G281" s="135"/>
      <c r="H281" s="17" t="s">
        <v>18</v>
      </c>
      <c r="I281" s="66">
        <v>0.1</v>
      </c>
      <c r="J281" s="213">
        <v>0.1</v>
      </c>
      <c r="K281" s="66">
        <f>I281-J281</f>
        <v>0</v>
      </c>
      <c r="L281" s="60">
        <f t="shared" si="16"/>
        <v>0</v>
      </c>
      <c r="M281" s="17" t="s">
        <v>21</v>
      </c>
      <c r="Q281" s="81"/>
      <c r="R281" s="81"/>
    </row>
    <row r="282" spans="1:18" s="16" customFormat="1" ht="8.1" customHeight="1" x14ac:dyDescent="0.25">
      <c r="A282" s="123" t="s">
        <v>433</v>
      </c>
      <c r="B282" s="124"/>
      <c r="C282" s="139" t="s">
        <v>394</v>
      </c>
      <c r="D282" s="140"/>
      <c r="E282" s="140"/>
      <c r="F282" s="140"/>
      <c r="G282" s="141"/>
      <c r="H282" s="17" t="s">
        <v>18</v>
      </c>
      <c r="I282" s="66">
        <v>0</v>
      </c>
      <c r="J282" s="213">
        <v>0</v>
      </c>
      <c r="K282" s="66" t="s">
        <v>21</v>
      </c>
      <c r="L282" s="19" t="str">
        <f t="shared" si="16"/>
        <v>-</v>
      </c>
      <c r="M282" s="17" t="s">
        <v>21</v>
      </c>
      <c r="Q282" s="81"/>
      <c r="R282" s="81"/>
    </row>
    <row r="283" spans="1:18" s="16" customFormat="1" ht="8.1" customHeight="1" x14ac:dyDescent="0.25">
      <c r="A283" s="123" t="s">
        <v>434</v>
      </c>
      <c r="B283" s="124"/>
      <c r="C283" s="133" t="s">
        <v>435</v>
      </c>
      <c r="D283" s="134"/>
      <c r="E283" s="134"/>
      <c r="F283" s="134"/>
      <c r="G283" s="135"/>
      <c r="H283" s="17" t="s">
        <v>18</v>
      </c>
      <c r="I283" s="66">
        <v>15</v>
      </c>
      <c r="J283" s="213">
        <f>J286</f>
        <v>3.669</v>
      </c>
      <c r="K283" s="66">
        <f>I283-J283</f>
        <v>11.331</v>
      </c>
      <c r="L283" s="60">
        <f t="shared" si="16"/>
        <v>-0.75539999999999996</v>
      </c>
      <c r="M283" s="27" t="s">
        <v>21</v>
      </c>
      <c r="Q283" s="81"/>
      <c r="R283" s="81"/>
    </row>
    <row r="284" spans="1:18" s="16" customFormat="1" ht="8.1" customHeight="1" x14ac:dyDescent="0.25">
      <c r="A284" s="123" t="s">
        <v>436</v>
      </c>
      <c r="B284" s="124"/>
      <c r="C284" s="139" t="s">
        <v>265</v>
      </c>
      <c r="D284" s="140"/>
      <c r="E284" s="140"/>
      <c r="F284" s="140"/>
      <c r="G284" s="141"/>
      <c r="H284" s="17" t="s">
        <v>18</v>
      </c>
      <c r="I284" s="66">
        <v>0</v>
      </c>
      <c r="J284" s="213">
        <v>0</v>
      </c>
      <c r="K284" s="66" t="s">
        <v>21</v>
      </c>
      <c r="L284" s="19" t="str">
        <f t="shared" si="16"/>
        <v>-</v>
      </c>
      <c r="M284" s="17" t="s">
        <v>21</v>
      </c>
      <c r="Q284" s="81"/>
      <c r="R284" s="81"/>
    </row>
    <row r="285" spans="1:18" s="16" customFormat="1" ht="8.1" customHeight="1" x14ac:dyDescent="0.25">
      <c r="A285" s="123" t="s">
        <v>437</v>
      </c>
      <c r="B285" s="124"/>
      <c r="C285" s="142" t="s">
        <v>394</v>
      </c>
      <c r="D285" s="143"/>
      <c r="E285" s="143"/>
      <c r="F285" s="143"/>
      <c r="G285" s="144"/>
      <c r="H285" s="17" t="s">
        <v>18</v>
      </c>
      <c r="I285" s="66">
        <v>0</v>
      </c>
      <c r="J285" s="213">
        <v>0</v>
      </c>
      <c r="K285" s="66" t="s">
        <v>21</v>
      </c>
      <c r="L285" s="19" t="str">
        <f t="shared" si="16"/>
        <v>-</v>
      </c>
      <c r="M285" s="17" t="s">
        <v>21</v>
      </c>
      <c r="Q285" s="81"/>
      <c r="R285" s="81"/>
    </row>
    <row r="286" spans="1:18" s="16" customFormat="1" ht="8.1" customHeight="1" x14ac:dyDescent="0.25">
      <c r="A286" s="123" t="s">
        <v>438</v>
      </c>
      <c r="B286" s="124"/>
      <c r="C286" s="139" t="s">
        <v>439</v>
      </c>
      <c r="D286" s="140"/>
      <c r="E286" s="140"/>
      <c r="F286" s="140"/>
      <c r="G286" s="141"/>
      <c r="H286" s="17" t="s">
        <v>18</v>
      </c>
      <c r="I286" s="66">
        <v>15</v>
      </c>
      <c r="J286" s="213">
        <f>3.669</f>
        <v>3.669</v>
      </c>
      <c r="K286" s="66">
        <f>I286-J286</f>
        <v>11.331</v>
      </c>
      <c r="L286" s="60">
        <f t="shared" si="16"/>
        <v>-0.75539999999999996</v>
      </c>
      <c r="M286" s="27" t="s">
        <v>21</v>
      </c>
      <c r="Q286" s="81"/>
      <c r="R286" s="81"/>
    </row>
    <row r="287" spans="1:18" s="16" customFormat="1" ht="8.1" customHeight="1" x14ac:dyDescent="0.25">
      <c r="A287" s="123" t="s">
        <v>440</v>
      </c>
      <c r="B287" s="124"/>
      <c r="C287" s="142" t="s">
        <v>394</v>
      </c>
      <c r="D287" s="143"/>
      <c r="E287" s="143"/>
      <c r="F287" s="143"/>
      <c r="G287" s="144"/>
      <c r="H287" s="17" t="s">
        <v>18</v>
      </c>
      <c r="I287" s="66">
        <v>0</v>
      </c>
      <c r="J287" s="213">
        <v>0</v>
      </c>
      <c r="K287" s="66" t="s">
        <v>21</v>
      </c>
      <c r="L287" s="19" t="str">
        <f t="shared" si="16"/>
        <v>-</v>
      </c>
      <c r="M287" s="17" t="s">
        <v>21</v>
      </c>
      <c r="Q287" s="81"/>
      <c r="R287" s="81"/>
    </row>
    <row r="288" spans="1:18" s="16" customFormat="1" ht="16.5" customHeight="1" x14ac:dyDescent="0.25">
      <c r="A288" s="123" t="s">
        <v>441</v>
      </c>
      <c r="B288" s="124"/>
      <c r="C288" s="133" t="s">
        <v>442</v>
      </c>
      <c r="D288" s="134"/>
      <c r="E288" s="134"/>
      <c r="F288" s="134"/>
      <c r="G288" s="135"/>
      <c r="H288" s="17" t="s">
        <v>18</v>
      </c>
      <c r="I288" s="66">
        <v>0</v>
      </c>
      <c r="J288" s="213">
        <v>0</v>
      </c>
      <c r="K288" s="66" t="s">
        <v>21</v>
      </c>
      <c r="L288" s="19" t="str">
        <f t="shared" si="16"/>
        <v>-</v>
      </c>
      <c r="M288" s="17" t="s">
        <v>21</v>
      </c>
      <c r="Q288" s="81"/>
      <c r="R288" s="81"/>
    </row>
    <row r="289" spans="1:18" s="16" customFormat="1" ht="8.1" customHeight="1" x14ac:dyDescent="0.25">
      <c r="A289" s="123" t="s">
        <v>443</v>
      </c>
      <c r="B289" s="124"/>
      <c r="C289" s="139" t="s">
        <v>394</v>
      </c>
      <c r="D289" s="140"/>
      <c r="E289" s="140"/>
      <c r="F289" s="140"/>
      <c r="G289" s="141"/>
      <c r="H289" s="17" t="s">
        <v>18</v>
      </c>
      <c r="I289" s="66">
        <v>0</v>
      </c>
      <c r="J289" s="87">
        <v>0</v>
      </c>
      <c r="K289" s="66" t="s">
        <v>21</v>
      </c>
      <c r="L289" s="19" t="str">
        <f t="shared" si="16"/>
        <v>-</v>
      </c>
      <c r="M289" s="17" t="s">
        <v>21</v>
      </c>
      <c r="Q289" s="81"/>
      <c r="R289" s="81"/>
    </row>
    <row r="290" spans="1:18" s="16" customFormat="1" ht="8.1" customHeight="1" x14ac:dyDescent="0.25">
      <c r="A290" s="123" t="s">
        <v>444</v>
      </c>
      <c r="B290" s="124"/>
      <c r="C290" s="133" t="s">
        <v>445</v>
      </c>
      <c r="D290" s="134"/>
      <c r="E290" s="134"/>
      <c r="F290" s="134"/>
      <c r="G290" s="135"/>
      <c r="H290" s="17" t="s">
        <v>18</v>
      </c>
      <c r="I290" s="66">
        <v>0</v>
      </c>
      <c r="J290" s="87">
        <v>0</v>
      </c>
      <c r="K290" s="66" t="s">
        <v>21</v>
      </c>
      <c r="L290" s="19" t="str">
        <f t="shared" si="16"/>
        <v>-</v>
      </c>
      <c r="M290" s="17" t="s">
        <v>21</v>
      </c>
      <c r="Q290" s="81"/>
      <c r="R290" s="81"/>
    </row>
    <row r="291" spans="1:18" s="16" customFormat="1" ht="8.1" customHeight="1" x14ac:dyDescent="0.25">
      <c r="A291" s="123" t="s">
        <v>446</v>
      </c>
      <c r="B291" s="124"/>
      <c r="C291" s="139" t="s">
        <v>394</v>
      </c>
      <c r="D291" s="140"/>
      <c r="E291" s="140"/>
      <c r="F291" s="140"/>
      <c r="G291" s="141"/>
      <c r="H291" s="17" t="s">
        <v>18</v>
      </c>
      <c r="I291" s="66">
        <v>0</v>
      </c>
      <c r="J291" s="213">
        <v>0</v>
      </c>
      <c r="K291" s="66" t="s">
        <v>21</v>
      </c>
      <c r="L291" s="19" t="str">
        <f t="shared" si="16"/>
        <v>-</v>
      </c>
      <c r="M291" s="17" t="s">
        <v>21</v>
      </c>
      <c r="Q291" s="81"/>
      <c r="R291" s="81"/>
    </row>
    <row r="292" spans="1:18" s="16" customFormat="1" ht="8.1" customHeight="1" x14ac:dyDescent="0.25">
      <c r="A292" s="123" t="s">
        <v>447</v>
      </c>
      <c r="B292" s="124"/>
      <c r="C292" s="133" t="s">
        <v>448</v>
      </c>
      <c r="D292" s="134"/>
      <c r="E292" s="134"/>
      <c r="F292" s="134"/>
      <c r="G292" s="135"/>
      <c r="H292" s="17" t="s">
        <v>18</v>
      </c>
      <c r="I292" s="66">
        <v>7.75</v>
      </c>
      <c r="J292" s="213">
        <v>23.472000000000001</v>
      </c>
      <c r="K292" s="66">
        <f>I292-J292</f>
        <v>-15.722000000000001</v>
      </c>
      <c r="L292" s="60">
        <f t="shared" ref="L292:L314" si="17">IF(AND(I292=0,J292&gt;0),1,IF(AND(I292=0,J292=0),"-",IF(AND(I292&gt;0,J292=0),-1,IF(I292&gt;0,J292/I292-1,-1))))</f>
        <v>2.0286451612903229</v>
      </c>
      <c r="M292" s="17" t="s">
        <v>21</v>
      </c>
      <c r="Q292" s="81"/>
      <c r="R292" s="81"/>
    </row>
    <row r="293" spans="1:18" s="16" customFormat="1" ht="8.1" customHeight="1" x14ac:dyDescent="0.25">
      <c r="A293" s="123" t="s">
        <v>449</v>
      </c>
      <c r="B293" s="124"/>
      <c r="C293" s="139" t="s">
        <v>394</v>
      </c>
      <c r="D293" s="140"/>
      <c r="E293" s="140"/>
      <c r="F293" s="140"/>
      <c r="G293" s="141"/>
      <c r="H293" s="17" t="s">
        <v>18</v>
      </c>
      <c r="I293" s="66">
        <v>0</v>
      </c>
      <c r="J293" s="213">
        <v>0</v>
      </c>
      <c r="K293" s="66" t="s">
        <v>21</v>
      </c>
      <c r="L293" s="19" t="str">
        <f t="shared" si="17"/>
        <v>-</v>
      </c>
      <c r="M293" s="17" t="s">
        <v>21</v>
      </c>
      <c r="Q293" s="81"/>
      <c r="R293" s="81"/>
    </row>
    <row r="294" spans="1:18" s="16" customFormat="1" ht="8.1" customHeight="1" x14ac:dyDescent="0.25">
      <c r="A294" s="123" t="s">
        <v>450</v>
      </c>
      <c r="B294" s="124"/>
      <c r="C294" s="133" t="s">
        <v>451</v>
      </c>
      <c r="D294" s="134"/>
      <c r="E294" s="134"/>
      <c r="F294" s="134"/>
      <c r="G294" s="135"/>
      <c r="H294" s="17" t="s">
        <v>18</v>
      </c>
      <c r="I294" s="66">
        <v>14.8</v>
      </c>
      <c r="J294" s="213">
        <v>37.470999999999997</v>
      </c>
      <c r="K294" s="66">
        <f>I294-J294</f>
        <v>-22.670999999999996</v>
      </c>
      <c r="L294" s="60">
        <f t="shared" si="17"/>
        <v>1.5318243243243241</v>
      </c>
      <c r="M294" s="17" t="s">
        <v>21</v>
      </c>
      <c r="Q294" s="81"/>
      <c r="R294" s="81"/>
    </row>
    <row r="295" spans="1:18" s="16" customFormat="1" ht="8.1" customHeight="1" x14ac:dyDescent="0.25">
      <c r="A295" s="123" t="s">
        <v>452</v>
      </c>
      <c r="B295" s="124"/>
      <c r="C295" s="139" t="s">
        <v>394</v>
      </c>
      <c r="D295" s="140"/>
      <c r="E295" s="140"/>
      <c r="F295" s="140"/>
      <c r="G295" s="141"/>
      <c r="H295" s="17" t="s">
        <v>18</v>
      </c>
      <c r="I295" s="66">
        <v>0</v>
      </c>
      <c r="J295" s="213">
        <v>0</v>
      </c>
      <c r="K295" s="66" t="s">
        <v>21</v>
      </c>
      <c r="L295" s="19" t="str">
        <f t="shared" si="17"/>
        <v>-</v>
      </c>
      <c r="M295" s="17" t="s">
        <v>21</v>
      </c>
      <c r="Q295" s="81"/>
      <c r="R295" s="81"/>
    </row>
    <row r="296" spans="1:18" s="16" customFormat="1" ht="8.1" customHeight="1" x14ac:dyDescent="0.25">
      <c r="A296" s="123" t="s">
        <v>453</v>
      </c>
      <c r="B296" s="124"/>
      <c r="C296" s="133" t="s">
        <v>454</v>
      </c>
      <c r="D296" s="134"/>
      <c r="E296" s="134"/>
      <c r="F296" s="134"/>
      <c r="G296" s="135"/>
      <c r="H296" s="17" t="s">
        <v>18</v>
      </c>
      <c r="I296" s="66">
        <v>10</v>
      </c>
      <c r="J296" s="213">
        <v>0</v>
      </c>
      <c r="K296" s="66">
        <f>I296-J296</f>
        <v>10</v>
      </c>
      <c r="L296" s="60">
        <f t="shared" si="17"/>
        <v>-1</v>
      </c>
      <c r="M296" s="17" t="s">
        <v>21</v>
      </c>
      <c r="Q296" s="81"/>
      <c r="R296" s="81"/>
    </row>
    <row r="297" spans="1:18" s="16" customFormat="1" ht="8.1" customHeight="1" x14ac:dyDescent="0.25">
      <c r="A297" s="123" t="s">
        <v>455</v>
      </c>
      <c r="B297" s="124"/>
      <c r="C297" s="139" t="s">
        <v>394</v>
      </c>
      <c r="D297" s="140"/>
      <c r="E297" s="140"/>
      <c r="F297" s="140"/>
      <c r="G297" s="141"/>
      <c r="H297" s="17" t="s">
        <v>18</v>
      </c>
      <c r="I297" s="66">
        <v>0</v>
      </c>
      <c r="J297" s="213">
        <v>0</v>
      </c>
      <c r="K297" s="66" t="s">
        <v>21</v>
      </c>
      <c r="L297" s="19" t="str">
        <f t="shared" si="17"/>
        <v>-</v>
      </c>
      <c r="M297" s="17" t="s">
        <v>21</v>
      </c>
      <c r="Q297" s="81"/>
      <c r="R297" s="81"/>
    </row>
    <row r="298" spans="1:18" s="16" customFormat="1" ht="16.5" customHeight="1" x14ac:dyDescent="0.25">
      <c r="A298" s="123" t="s">
        <v>456</v>
      </c>
      <c r="B298" s="124"/>
      <c r="C298" s="133" t="s">
        <v>457</v>
      </c>
      <c r="D298" s="134"/>
      <c r="E298" s="134"/>
      <c r="F298" s="134"/>
      <c r="G298" s="135"/>
      <c r="H298" s="17" t="s">
        <v>18</v>
      </c>
      <c r="I298" s="66">
        <v>0</v>
      </c>
      <c r="J298" s="213">
        <v>0</v>
      </c>
      <c r="K298" s="66" t="s">
        <v>21</v>
      </c>
      <c r="L298" s="19" t="str">
        <f t="shared" si="17"/>
        <v>-</v>
      </c>
      <c r="M298" s="17" t="s">
        <v>21</v>
      </c>
      <c r="Q298" s="81"/>
      <c r="R298" s="81"/>
    </row>
    <row r="299" spans="1:18" s="16" customFormat="1" ht="8.1" customHeight="1" x14ac:dyDescent="0.25">
      <c r="A299" s="123" t="s">
        <v>458</v>
      </c>
      <c r="B299" s="124"/>
      <c r="C299" s="139" t="s">
        <v>394</v>
      </c>
      <c r="D299" s="140"/>
      <c r="E299" s="140"/>
      <c r="F299" s="140"/>
      <c r="G299" s="141"/>
      <c r="H299" s="17" t="s">
        <v>18</v>
      </c>
      <c r="I299" s="66">
        <v>0</v>
      </c>
      <c r="J299" s="213">
        <v>0</v>
      </c>
      <c r="K299" s="66" t="s">
        <v>21</v>
      </c>
      <c r="L299" s="19" t="str">
        <f t="shared" si="17"/>
        <v>-</v>
      </c>
      <c r="M299" s="17" t="s">
        <v>21</v>
      </c>
      <c r="Q299" s="81"/>
      <c r="R299" s="81"/>
    </row>
    <row r="300" spans="1:18" s="16" customFormat="1" ht="8.1" customHeight="1" x14ac:dyDescent="0.25">
      <c r="A300" s="123" t="s">
        <v>459</v>
      </c>
      <c r="B300" s="124"/>
      <c r="C300" s="133" t="s">
        <v>460</v>
      </c>
      <c r="D300" s="134"/>
      <c r="E300" s="134"/>
      <c r="F300" s="134"/>
      <c r="G300" s="135"/>
      <c r="H300" s="17" t="s">
        <v>18</v>
      </c>
      <c r="I300" s="66">
        <v>17.190000000000001</v>
      </c>
      <c r="J300" s="213">
        <f>J280-J281-J283-J292-J294-J296</f>
        <v>75.787999999999982</v>
      </c>
      <c r="K300" s="66">
        <f>I300-J300</f>
        <v>-58.597999999999985</v>
      </c>
      <c r="L300" s="60">
        <f t="shared" si="17"/>
        <v>3.4088423502036056</v>
      </c>
      <c r="M300" s="27" t="s">
        <v>21</v>
      </c>
      <c r="Q300" s="81"/>
      <c r="R300" s="81"/>
    </row>
    <row r="301" spans="1:18" s="16" customFormat="1" ht="8.1" customHeight="1" x14ac:dyDescent="0.25">
      <c r="A301" s="123" t="s">
        <v>461</v>
      </c>
      <c r="B301" s="124"/>
      <c r="C301" s="139" t="s">
        <v>394</v>
      </c>
      <c r="D301" s="140"/>
      <c r="E301" s="140"/>
      <c r="F301" s="140"/>
      <c r="G301" s="141"/>
      <c r="H301" s="17" t="s">
        <v>18</v>
      </c>
      <c r="I301" s="66">
        <v>0</v>
      </c>
      <c r="J301" s="213">
        <v>0</v>
      </c>
      <c r="K301" s="66" t="s">
        <v>21</v>
      </c>
      <c r="L301" s="19" t="str">
        <f t="shared" si="17"/>
        <v>-</v>
      </c>
      <c r="M301" s="17" t="s">
        <v>21</v>
      </c>
      <c r="Q301" s="81"/>
      <c r="R301" s="81"/>
    </row>
    <row r="302" spans="1:18" s="16" customFormat="1" ht="17.100000000000001" customHeight="1" x14ac:dyDescent="0.25">
      <c r="A302" s="123" t="s">
        <v>462</v>
      </c>
      <c r="B302" s="124"/>
      <c r="C302" s="125" t="s">
        <v>463</v>
      </c>
      <c r="D302" s="126"/>
      <c r="E302" s="126"/>
      <c r="F302" s="126"/>
      <c r="G302" s="127"/>
      <c r="H302" s="17" t="s">
        <v>464</v>
      </c>
      <c r="I302" s="66">
        <v>0.9994850735726224</v>
      </c>
      <c r="J302" s="213">
        <f>J164/(J20*1.2)</f>
        <v>1.0703784997250267</v>
      </c>
      <c r="K302" s="66">
        <f>-I302</f>
        <v>-0.9994850735726224</v>
      </c>
      <c r="L302" s="60">
        <f t="shared" si="17"/>
        <v>7.0929949858078878E-2</v>
      </c>
      <c r="M302" s="17" t="s">
        <v>21</v>
      </c>
      <c r="Q302" s="81"/>
      <c r="R302" s="81"/>
    </row>
    <row r="303" spans="1:18" s="16" customFormat="1" ht="8.1" customHeight="1" x14ac:dyDescent="0.25">
      <c r="A303" s="123" t="s">
        <v>465</v>
      </c>
      <c r="B303" s="124"/>
      <c r="C303" s="133" t="s">
        <v>466</v>
      </c>
      <c r="D303" s="134"/>
      <c r="E303" s="134"/>
      <c r="F303" s="134"/>
      <c r="G303" s="135"/>
      <c r="H303" s="17" t="s">
        <v>464</v>
      </c>
      <c r="I303" s="66">
        <v>0</v>
      </c>
      <c r="J303" s="213">
        <v>0</v>
      </c>
      <c r="K303" s="66" t="s">
        <v>21</v>
      </c>
      <c r="L303" s="19" t="str">
        <f t="shared" si="17"/>
        <v>-</v>
      </c>
      <c r="M303" s="17" t="s">
        <v>21</v>
      </c>
      <c r="Q303" s="81"/>
      <c r="R303" s="81"/>
    </row>
    <row r="304" spans="1:18" s="16" customFormat="1" ht="17.100000000000001" customHeight="1" x14ac:dyDescent="0.25">
      <c r="A304" s="123" t="s">
        <v>467</v>
      </c>
      <c r="B304" s="124"/>
      <c r="C304" s="133" t="s">
        <v>468</v>
      </c>
      <c r="D304" s="134"/>
      <c r="E304" s="134"/>
      <c r="F304" s="134"/>
      <c r="G304" s="135"/>
      <c r="H304" s="17" t="s">
        <v>464</v>
      </c>
      <c r="I304" s="66">
        <v>0</v>
      </c>
      <c r="J304" s="213">
        <v>0</v>
      </c>
      <c r="K304" s="66" t="s">
        <v>21</v>
      </c>
      <c r="L304" s="19" t="str">
        <f t="shared" si="17"/>
        <v>-</v>
      </c>
      <c r="M304" s="17" t="s">
        <v>21</v>
      </c>
      <c r="Q304" s="81"/>
      <c r="R304" s="81"/>
    </row>
    <row r="305" spans="1:18" s="16" customFormat="1" ht="17.100000000000001" customHeight="1" x14ac:dyDescent="0.25">
      <c r="A305" s="123" t="s">
        <v>469</v>
      </c>
      <c r="B305" s="124"/>
      <c r="C305" s="133" t="s">
        <v>470</v>
      </c>
      <c r="D305" s="134"/>
      <c r="E305" s="134"/>
      <c r="F305" s="134"/>
      <c r="G305" s="135"/>
      <c r="H305" s="17" t="s">
        <v>464</v>
      </c>
      <c r="I305" s="66">
        <v>0</v>
      </c>
      <c r="J305" s="213">
        <v>0</v>
      </c>
      <c r="K305" s="66" t="s">
        <v>21</v>
      </c>
      <c r="L305" s="19" t="str">
        <f t="shared" si="17"/>
        <v>-</v>
      </c>
      <c r="M305" s="17" t="s">
        <v>21</v>
      </c>
      <c r="Q305" s="81"/>
      <c r="R305" s="81"/>
    </row>
    <row r="306" spans="1:18" s="16" customFormat="1" ht="17.100000000000001" customHeight="1" x14ac:dyDescent="0.25">
      <c r="A306" s="123" t="s">
        <v>471</v>
      </c>
      <c r="B306" s="124"/>
      <c r="C306" s="133" t="s">
        <v>472</v>
      </c>
      <c r="D306" s="134"/>
      <c r="E306" s="134"/>
      <c r="F306" s="134"/>
      <c r="G306" s="135"/>
      <c r="H306" s="17" t="s">
        <v>464</v>
      </c>
      <c r="I306" s="66">
        <v>0</v>
      </c>
      <c r="J306" s="213">
        <v>0</v>
      </c>
      <c r="K306" s="66" t="s">
        <v>21</v>
      </c>
      <c r="L306" s="19" t="str">
        <f t="shared" si="17"/>
        <v>-</v>
      </c>
      <c r="M306" s="17" t="s">
        <v>21</v>
      </c>
      <c r="Q306" s="81"/>
      <c r="R306" s="81"/>
    </row>
    <row r="307" spans="1:18" s="16" customFormat="1" ht="8.1" customHeight="1" x14ac:dyDescent="0.25">
      <c r="A307" s="123" t="s">
        <v>473</v>
      </c>
      <c r="B307" s="124"/>
      <c r="C307" s="133" t="s">
        <v>474</v>
      </c>
      <c r="D307" s="134"/>
      <c r="E307" s="134"/>
      <c r="F307" s="134"/>
      <c r="G307" s="135"/>
      <c r="H307" s="17" t="s">
        <v>464</v>
      </c>
      <c r="I307" s="66">
        <v>1.0007468259895445</v>
      </c>
      <c r="J307" s="213">
        <f>J169/(J25*1.2)</f>
        <v>0</v>
      </c>
      <c r="K307" s="66">
        <f>-I307</f>
        <v>-1.0007468259895445</v>
      </c>
      <c r="L307" s="60">
        <f t="shared" si="17"/>
        <v>-1</v>
      </c>
      <c r="M307" s="17" t="s">
        <v>21</v>
      </c>
      <c r="Q307" s="81"/>
      <c r="R307" s="81"/>
    </row>
    <row r="308" spans="1:18" s="16" customFormat="1" ht="8.1" customHeight="1" x14ac:dyDescent="0.25">
      <c r="A308" s="123" t="s">
        <v>695</v>
      </c>
      <c r="B308" s="124"/>
      <c r="C308" s="133" t="s">
        <v>475</v>
      </c>
      <c r="D308" s="134"/>
      <c r="E308" s="134"/>
      <c r="F308" s="134"/>
      <c r="G308" s="135"/>
      <c r="H308" s="17" t="s">
        <v>464</v>
      </c>
      <c r="I308" s="66">
        <v>0.99822332115570045</v>
      </c>
      <c r="J308" s="213">
        <f>J170/(J26*1.2)</f>
        <v>1.0093178572686901</v>
      </c>
      <c r="K308" s="66">
        <f>-I308</f>
        <v>-0.99822332115570045</v>
      </c>
      <c r="L308" s="60">
        <f t="shared" si="17"/>
        <v>1.1114282623796878E-2</v>
      </c>
      <c r="M308" s="17" t="s">
        <v>21</v>
      </c>
      <c r="Q308" s="81"/>
      <c r="R308" s="81"/>
    </row>
    <row r="309" spans="1:18" s="16" customFormat="1" ht="8.1" customHeight="1" x14ac:dyDescent="0.25">
      <c r="A309" s="123" t="s">
        <v>476</v>
      </c>
      <c r="B309" s="124"/>
      <c r="C309" s="133" t="s">
        <v>477</v>
      </c>
      <c r="D309" s="134"/>
      <c r="E309" s="134"/>
      <c r="F309" s="134"/>
      <c r="G309" s="135"/>
      <c r="H309" s="17" t="s">
        <v>464</v>
      </c>
      <c r="I309" s="66">
        <v>0</v>
      </c>
      <c r="J309" s="213">
        <v>0</v>
      </c>
      <c r="K309" s="66" t="s">
        <v>21</v>
      </c>
      <c r="L309" s="19" t="str">
        <f t="shared" si="17"/>
        <v>-</v>
      </c>
      <c r="M309" s="17" t="s">
        <v>21</v>
      </c>
      <c r="Q309" s="81"/>
      <c r="R309" s="81"/>
    </row>
    <row r="310" spans="1:18" s="16" customFormat="1" ht="8.1" customHeight="1" x14ac:dyDescent="0.25">
      <c r="A310" s="123" t="s">
        <v>478</v>
      </c>
      <c r="B310" s="124"/>
      <c r="C310" s="133" t="s">
        <v>479</v>
      </c>
      <c r="D310" s="134"/>
      <c r="E310" s="134"/>
      <c r="F310" s="134"/>
      <c r="G310" s="135"/>
      <c r="H310" s="17" t="s">
        <v>464</v>
      </c>
      <c r="I310" s="66">
        <v>0</v>
      </c>
      <c r="J310" s="87">
        <v>0</v>
      </c>
      <c r="K310" s="66" t="s">
        <v>21</v>
      </c>
      <c r="L310" s="19" t="str">
        <f t="shared" si="17"/>
        <v>-</v>
      </c>
      <c r="M310" s="17" t="s">
        <v>21</v>
      </c>
      <c r="Q310" s="81"/>
      <c r="R310" s="81"/>
    </row>
    <row r="311" spans="1:18" s="16" customFormat="1" ht="8.1" customHeight="1" x14ac:dyDescent="0.25">
      <c r="A311" s="123" t="s">
        <v>450</v>
      </c>
      <c r="B311" s="124"/>
      <c r="C311" s="133" t="s">
        <v>480</v>
      </c>
      <c r="D311" s="134"/>
      <c r="E311" s="134"/>
      <c r="F311" s="134"/>
      <c r="G311" s="135"/>
      <c r="H311" s="17" t="s">
        <v>464</v>
      </c>
      <c r="I311" s="66">
        <v>0</v>
      </c>
      <c r="J311" s="87">
        <v>0</v>
      </c>
      <c r="K311" s="66" t="s">
        <v>21</v>
      </c>
      <c r="L311" s="19" t="str">
        <f t="shared" si="17"/>
        <v>-</v>
      </c>
      <c r="M311" s="17" t="s">
        <v>21</v>
      </c>
      <c r="Q311" s="81"/>
      <c r="R311" s="81"/>
    </row>
    <row r="312" spans="1:18" s="16" customFormat="1" ht="16.5" customHeight="1" x14ac:dyDescent="0.25">
      <c r="A312" s="123" t="s">
        <v>453</v>
      </c>
      <c r="B312" s="124"/>
      <c r="C312" s="133" t="s">
        <v>481</v>
      </c>
      <c r="D312" s="134"/>
      <c r="E312" s="134"/>
      <c r="F312" s="134"/>
      <c r="G312" s="135"/>
      <c r="H312" s="17" t="s">
        <v>464</v>
      </c>
      <c r="I312" s="66">
        <v>0</v>
      </c>
      <c r="J312" s="87">
        <v>0</v>
      </c>
      <c r="K312" s="66" t="s">
        <v>21</v>
      </c>
      <c r="L312" s="19" t="str">
        <f t="shared" si="17"/>
        <v>-</v>
      </c>
      <c r="M312" s="17" t="s">
        <v>21</v>
      </c>
      <c r="Q312" s="81"/>
      <c r="R312" s="81"/>
    </row>
    <row r="313" spans="1:18" s="16" customFormat="1" ht="8.1" customHeight="1" x14ac:dyDescent="0.25">
      <c r="A313" s="123" t="s">
        <v>482</v>
      </c>
      <c r="B313" s="124"/>
      <c r="C313" s="139" t="s">
        <v>43</v>
      </c>
      <c r="D313" s="140"/>
      <c r="E313" s="140"/>
      <c r="F313" s="140"/>
      <c r="G313" s="141"/>
      <c r="H313" s="17" t="s">
        <v>464</v>
      </c>
      <c r="I313" s="66">
        <v>0</v>
      </c>
      <c r="J313" s="87">
        <v>0</v>
      </c>
      <c r="K313" s="66" t="s">
        <v>21</v>
      </c>
      <c r="L313" s="19" t="str">
        <f t="shared" si="17"/>
        <v>-</v>
      </c>
      <c r="M313" s="17" t="s">
        <v>21</v>
      </c>
      <c r="Q313" s="81"/>
      <c r="R313" s="81"/>
    </row>
    <row r="314" spans="1:18" s="16" customFormat="1" ht="9" customHeight="1" thickBot="1" x14ac:dyDescent="0.3">
      <c r="A314" s="145" t="s">
        <v>483</v>
      </c>
      <c r="B314" s="146"/>
      <c r="C314" s="169" t="s">
        <v>45</v>
      </c>
      <c r="D314" s="170"/>
      <c r="E314" s="170"/>
      <c r="F314" s="170"/>
      <c r="G314" s="171"/>
      <c r="H314" s="22" t="s">
        <v>464</v>
      </c>
      <c r="I314" s="66">
        <v>0</v>
      </c>
      <c r="J314" s="87">
        <v>0</v>
      </c>
      <c r="K314" s="66" t="s">
        <v>21</v>
      </c>
      <c r="L314" s="24" t="str">
        <f t="shared" si="17"/>
        <v>-</v>
      </c>
      <c r="M314" s="22" t="s">
        <v>21</v>
      </c>
      <c r="Q314" s="81"/>
      <c r="R314" s="81"/>
    </row>
    <row r="315" spans="1:18" s="16" customFormat="1" ht="10.5" customHeight="1" thickBot="1" x14ac:dyDescent="0.25">
      <c r="A315" s="92" t="s">
        <v>484</v>
      </c>
      <c r="B315" s="93"/>
      <c r="C315" s="93"/>
      <c r="D315" s="93"/>
      <c r="E315" s="93"/>
      <c r="F315" s="93"/>
      <c r="G315" s="93"/>
      <c r="H315" s="93"/>
      <c r="I315" s="93"/>
      <c r="J315" s="93"/>
      <c r="K315" s="93"/>
      <c r="L315" s="93"/>
      <c r="M315" s="94"/>
      <c r="Q315" s="81"/>
      <c r="R315" s="81"/>
    </row>
    <row r="316" spans="1:18" s="16" customFormat="1" ht="16.5" customHeight="1" x14ac:dyDescent="0.25">
      <c r="A316" s="128" t="s">
        <v>485</v>
      </c>
      <c r="B316" s="129"/>
      <c r="C316" s="130" t="s">
        <v>486</v>
      </c>
      <c r="D316" s="131"/>
      <c r="E316" s="131"/>
      <c r="F316" s="131"/>
      <c r="G316" s="132"/>
      <c r="H316" s="15" t="s">
        <v>21</v>
      </c>
      <c r="I316" s="66" t="s">
        <v>702</v>
      </c>
      <c r="J316" s="66" t="s">
        <v>702</v>
      </c>
      <c r="K316" s="66" t="s">
        <v>702</v>
      </c>
      <c r="L316" s="66" t="s">
        <v>702</v>
      </c>
      <c r="M316" s="66" t="s">
        <v>702</v>
      </c>
      <c r="Q316" s="81"/>
      <c r="R316" s="81"/>
    </row>
    <row r="317" spans="1:18" s="16" customFormat="1" ht="8.25" customHeight="1" x14ac:dyDescent="0.25">
      <c r="A317" s="123" t="s">
        <v>487</v>
      </c>
      <c r="B317" s="124"/>
      <c r="C317" s="125" t="s">
        <v>488</v>
      </c>
      <c r="D317" s="126"/>
      <c r="E317" s="126"/>
      <c r="F317" s="126"/>
      <c r="G317" s="127"/>
      <c r="H317" s="17" t="s">
        <v>489</v>
      </c>
      <c r="I317" s="66">
        <v>0</v>
      </c>
      <c r="J317" s="66">
        <v>0</v>
      </c>
      <c r="K317" s="66">
        <v>0</v>
      </c>
      <c r="L317" s="66">
        <v>0</v>
      </c>
      <c r="M317" s="66">
        <v>0</v>
      </c>
      <c r="Q317" s="81"/>
      <c r="R317" s="81"/>
    </row>
    <row r="318" spans="1:18" s="16" customFormat="1" ht="8.25" customHeight="1" x14ac:dyDescent="0.25">
      <c r="A318" s="123" t="s">
        <v>490</v>
      </c>
      <c r="B318" s="124"/>
      <c r="C318" s="125" t="s">
        <v>491</v>
      </c>
      <c r="D318" s="126"/>
      <c r="E318" s="126"/>
      <c r="F318" s="126"/>
      <c r="G318" s="127"/>
      <c r="H318" s="17" t="s">
        <v>492</v>
      </c>
      <c r="I318" s="66">
        <v>0</v>
      </c>
      <c r="J318" s="66">
        <v>0</v>
      </c>
      <c r="K318" s="66">
        <v>0</v>
      </c>
      <c r="L318" s="66">
        <v>0</v>
      </c>
      <c r="M318" s="66">
        <v>0</v>
      </c>
      <c r="Q318" s="81"/>
      <c r="R318" s="81"/>
    </row>
    <row r="319" spans="1:18" s="16" customFormat="1" ht="8.25" customHeight="1" x14ac:dyDescent="0.25">
      <c r="A319" s="123" t="s">
        <v>493</v>
      </c>
      <c r="B319" s="124"/>
      <c r="C319" s="125" t="s">
        <v>494</v>
      </c>
      <c r="D319" s="126"/>
      <c r="E319" s="126"/>
      <c r="F319" s="126"/>
      <c r="G319" s="127"/>
      <c r="H319" s="17" t="s">
        <v>489</v>
      </c>
      <c r="I319" s="66">
        <v>0</v>
      </c>
      <c r="J319" s="66">
        <v>0</v>
      </c>
      <c r="K319" s="66">
        <v>0</v>
      </c>
      <c r="L319" s="66">
        <v>0</v>
      </c>
      <c r="M319" s="66">
        <v>0</v>
      </c>
      <c r="Q319" s="81"/>
      <c r="R319" s="81"/>
    </row>
    <row r="320" spans="1:18" s="16" customFormat="1" ht="8.25" customHeight="1" x14ac:dyDescent="0.25">
      <c r="A320" s="123" t="s">
        <v>495</v>
      </c>
      <c r="B320" s="124"/>
      <c r="C320" s="125" t="s">
        <v>496</v>
      </c>
      <c r="D320" s="126"/>
      <c r="E320" s="126"/>
      <c r="F320" s="126"/>
      <c r="G320" s="127"/>
      <c r="H320" s="17" t="s">
        <v>492</v>
      </c>
      <c r="I320" s="66">
        <v>0</v>
      </c>
      <c r="J320" s="66">
        <v>0</v>
      </c>
      <c r="K320" s="66">
        <v>0</v>
      </c>
      <c r="L320" s="66">
        <v>0</v>
      </c>
      <c r="M320" s="66">
        <v>0</v>
      </c>
      <c r="Q320" s="81"/>
      <c r="R320" s="81"/>
    </row>
    <row r="321" spans="1:18" s="16" customFormat="1" ht="8.25" customHeight="1" x14ac:dyDescent="0.25">
      <c r="A321" s="123" t="s">
        <v>497</v>
      </c>
      <c r="B321" s="124"/>
      <c r="C321" s="125" t="s">
        <v>498</v>
      </c>
      <c r="D321" s="126"/>
      <c r="E321" s="126"/>
      <c r="F321" s="126"/>
      <c r="G321" s="127"/>
      <c r="H321" s="17" t="s">
        <v>499</v>
      </c>
      <c r="I321" s="66">
        <v>0</v>
      </c>
      <c r="J321" s="66">
        <v>0</v>
      </c>
      <c r="K321" s="66">
        <v>0</v>
      </c>
      <c r="L321" s="66">
        <v>0</v>
      </c>
      <c r="M321" s="66">
        <v>0</v>
      </c>
      <c r="Q321" s="81"/>
      <c r="R321" s="81"/>
    </row>
    <row r="322" spans="1:18" s="16" customFormat="1" ht="8.25" customHeight="1" x14ac:dyDescent="0.25">
      <c r="A322" s="123" t="s">
        <v>500</v>
      </c>
      <c r="B322" s="124"/>
      <c r="C322" s="125" t="s">
        <v>501</v>
      </c>
      <c r="D322" s="126"/>
      <c r="E322" s="126"/>
      <c r="F322" s="126"/>
      <c r="G322" s="127"/>
      <c r="H322" s="17" t="s">
        <v>21</v>
      </c>
      <c r="I322" s="66" t="s">
        <v>702</v>
      </c>
      <c r="J322" s="66" t="s">
        <v>702</v>
      </c>
      <c r="K322" s="66" t="s">
        <v>702</v>
      </c>
      <c r="L322" s="66" t="s">
        <v>702</v>
      </c>
      <c r="M322" s="66" t="s">
        <v>702</v>
      </c>
      <c r="Q322" s="81"/>
      <c r="R322" s="81"/>
    </row>
    <row r="323" spans="1:18" s="16" customFormat="1" ht="8.1" customHeight="1" x14ac:dyDescent="0.25">
      <c r="A323" s="123" t="s">
        <v>502</v>
      </c>
      <c r="B323" s="124"/>
      <c r="C323" s="133" t="s">
        <v>503</v>
      </c>
      <c r="D323" s="134"/>
      <c r="E323" s="134"/>
      <c r="F323" s="134"/>
      <c r="G323" s="135"/>
      <c r="H323" s="17" t="s">
        <v>499</v>
      </c>
      <c r="I323" s="66">
        <v>0</v>
      </c>
      <c r="J323" s="66">
        <v>0</v>
      </c>
      <c r="K323" s="66">
        <v>0</v>
      </c>
      <c r="L323" s="66">
        <v>0</v>
      </c>
      <c r="M323" s="66">
        <v>0</v>
      </c>
      <c r="Q323" s="81"/>
      <c r="R323" s="81"/>
    </row>
    <row r="324" spans="1:18" s="16" customFormat="1" ht="8.1" customHeight="1" x14ac:dyDescent="0.25">
      <c r="A324" s="123" t="s">
        <v>504</v>
      </c>
      <c r="B324" s="124"/>
      <c r="C324" s="133" t="s">
        <v>505</v>
      </c>
      <c r="D324" s="134"/>
      <c r="E324" s="134"/>
      <c r="F324" s="134"/>
      <c r="G324" s="135"/>
      <c r="H324" s="17" t="s">
        <v>506</v>
      </c>
      <c r="I324" s="66">
        <v>0</v>
      </c>
      <c r="J324" s="66">
        <v>0</v>
      </c>
      <c r="K324" s="66">
        <v>0</v>
      </c>
      <c r="L324" s="66">
        <v>0</v>
      </c>
      <c r="M324" s="66">
        <v>0</v>
      </c>
      <c r="Q324" s="81"/>
      <c r="R324" s="81"/>
    </row>
    <row r="325" spans="1:18" s="16" customFormat="1" ht="8.25" customHeight="1" x14ac:dyDescent="0.25">
      <c r="A325" s="123" t="s">
        <v>507</v>
      </c>
      <c r="B325" s="124"/>
      <c r="C325" s="125" t="s">
        <v>508</v>
      </c>
      <c r="D325" s="126"/>
      <c r="E325" s="126"/>
      <c r="F325" s="126"/>
      <c r="G325" s="127"/>
      <c r="H325" s="17" t="s">
        <v>21</v>
      </c>
      <c r="I325" s="66" t="s">
        <v>702</v>
      </c>
      <c r="J325" s="66" t="s">
        <v>702</v>
      </c>
      <c r="K325" s="66" t="s">
        <v>702</v>
      </c>
      <c r="L325" s="66" t="s">
        <v>702</v>
      </c>
      <c r="M325" s="66" t="s">
        <v>702</v>
      </c>
      <c r="Q325" s="81"/>
      <c r="R325" s="81"/>
    </row>
    <row r="326" spans="1:18" s="16" customFormat="1" ht="8.1" customHeight="1" x14ac:dyDescent="0.25">
      <c r="A326" s="123" t="s">
        <v>509</v>
      </c>
      <c r="B326" s="124"/>
      <c r="C326" s="133" t="s">
        <v>503</v>
      </c>
      <c r="D326" s="134"/>
      <c r="E326" s="134"/>
      <c r="F326" s="134"/>
      <c r="G326" s="135"/>
      <c r="H326" s="17" t="s">
        <v>499</v>
      </c>
      <c r="I326" s="66">
        <v>0</v>
      </c>
      <c r="J326" s="66">
        <v>0</v>
      </c>
      <c r="K326" s="66">
        <v>0</v>
      </c>
      <c r="L326" s="66">
        <v>0</v>
      </c>
      <c r="M326" s="66">
        <v>0</v>
      </c>
      <c r="Q326" s="81"/>
      <c r="R326" s="81"/>
    </row>
    <row r="327" spans="1:18" s="16" customFormat="1" ht="8.1" customHeight="1" x14ac:dyDescent="0.25">
      <c r="A327" s="123" t="s">
        <v>510</v>
      </c>
      <c r="B327" s="124"/>
      <c r="C327" s="133" t="s">
        <v>511</v>
      </c>
      <c r="D327" s="134"/>
      <c r="E327" s="134"/>
      <c r="F327" s="134"/>
      <c r="G327" s="135"/>
      <c r="H327" s="17" t="s">
        <v>489</v>
      </c>
      <c r="I327" s="66">
        <v>0</v>
      </c>
      <c r="J327" s="66">
        <v>0</v>
      </c>
      <c r="K327" s="66">
        <v>0</v>
      </c>
      <c r="L327" s="66">
        <v>0</v>
      </c>
      <c r="M327" s="66">
        <v>0</v>
      </c>
      <c r="Q327" s="81"/>
      <c r="R327" s="81"/>
    </row>
    <row r="328" spans="1:18" s="16" customFormat="1" ht="8.1" customHeight="1" x14ac:dyDescent="0.25">
      <c r="A328" s="123" t="s">
        <v>512</v>
      </c>
      <c r="B328" s="124"/>
      <c r="C328" s="133" t="s">
        <v>505</v>
      </c>
      <c r="D328" s="134"/>
      <c r="E328" s="134"/>
      <c r="F328" s="134"/>
      <c r="G328" s="135"/>
      <c r="H328" s="17" t="s">
        <v>506</v>
      </c>
      <c r="I328" s="66">
        <v>0</v>
      </c>
      <c r="J328" s="66">
        <v>0</v>
      </c>
      <c r="K328" s="66">
        <v>0</v>
      </c>
      <c r="L328" s="66">
        <v>0</v>
      </c>
      <c r="M328" s="66">
        <v>0</v>
      </c>
      <c r="Q328" s="81"/>
      <c r="R328" s="81"/>
    </row>
    <row r="329" spans="1:18" s="16" customFormat="1" ht="8.25" customHeight="1" x14ac:dyDescent="0.25">
      <c r="A329" s="123" t="s">
        <v>513</v>
      </c>
      <c r="B329" s="124"/>
      <c r="C329" s="125" t="s">
        <v>514</v>
      </c>
      <c r="D329" s="126"/>
      <c r="E329" s="126"/>
      <c r="F329" s="126"/>
      <c r="G329" s="127"/>
      <c r="H329" s="17" t="s">
        <v>21</v>
      </c>
      <c r="I329" s="66" t="s">
        <v>702</v>
      </c>
      <c r="J329" s="66" t="s">
        <v>702</v>
      </c>
      <c r="K329" s="66" t="s">
        <v>702</v>
      </c>
      <c r="L329" s="66" t="s">
        <v>702</v>
      </c>
      <c r="M329" s="66" t="s">
        <v>702</v>
      </c>
      <c r="Q329" s="81"/>
      <c r="R329" s="81"/>
    </row>
    <row r="330" spans="1:18" s="16" customFormat="1" ht="8.1" customHeight="1" x14ac:dyDescent="0.25">
      <c r="A330" s="123" t="s">
        <v>515</v>
      </c>
      <c r="B330" s="124"/>
      <c r="C330" s="133" t="s">
        <v>503</v>
      </c>
      <c r="D330" s="134"/>
      <c r="E330" s="134"/>
      <c r="F330" s="134"/>
      <c r="G330" s="135"/>
      <c r="H330" s="17" t="s">
        <v>499</v>
      </c>
      <c r="I330" s="66">
        <v>0</v>
      </c>
      <c r="J330" s="66">
        <v>0</v>
      </c>
      <c r="K330" s="66">
        <v>0</v>
      </c>
      <c r="L330" s="66">
        <v>0</v>
      </c>
      <c r="M330" s="66">
        <v>0</v>
      </c>
      <c r="Q330" s="81"/>
      <c r="R330" s="81"/>
    </row>
    <row r="331" spans="1:18" s="16" customFormat="1" ht="8.1" customHeight="1" x14ac:dyDescent="0.25">
      <c r="A331" s="123" t="s">
        <v>516</v>
      </c>
      <c r="B331" s="124"/>
      <c r="C331" s="133" t="s">
        <v>505</v>
      </c>
      <c r="D331" s="134"/>
      <c r="E331" s="134"/>
      <c r="F331" s="134"/>
      <c r="G331" s="135"/>
      <c r="H331" s="17" t="s">
        <v>506</v>
      </c>
      <c r="I331" s="66">
        <v>0</v>
      </c>
      <c r="J331" s="66">
        <v>0</v>
      </c>
      <c r="K331" s="66">
        <v>0</v>
      </c>
      <c r="L331" s="66">
        <v>0</v>
      </c>
      <c r="M331" s="66">
        <v>0</v>
      </c>
      <c r="Q331" s="81"/>
      <c r="R331" s="81"/>
    </row>
    <row r="332" spans="1:18" s="16" customFormat="1" ht="8.25" customHeight="1" x14ac:dyDescent="0.25">
      <c r="A332" s="123" t="s">
        <v>517</v>
      </c>
      <c r="B332" s="124"/>
      <c r="C332" s="125" t="s">
        <v>518</v>
      </c>
      <c r="D332" s="126"/>
      <c r="E332" s="126"/>
      <c r="F332" s="126"/>
      <c r="G332" s="127"/>
      <c r="H332" s="17" t="s">
        <v>21</v>
      </c>
      <c r="I332" s="66" t="s">
        <v>702</v>
      </c>
      <c r="J332" s="66" t="s">
        <v>702</v>
      </c>
      <c r="K332" s="66" t="s">
        <v>702</v>
      </c>
      <c r="L332" s="66" t="s">
        <v>702</v>
      </c>
      <c r="M332" s="66" t="s">
        <v>702</v>
      </c>
      <c r="Q332" s="81"/>
      <c r="R332" s="81"/>
    </row>
    <row r="333" spans="1:18" s="16" customFormat="1" ht="8.1" customHeight="1" x14ac:dyDescent="0.25">
      <c r="A333" s="123" t="s">
        <v>519</v>
      </c>
      <c r="B333" s="124"/>
      <c r="C333" s="133" t="s">
        <v>503</v>
      </c>
      <c r="D333" s="134"/>
      <c r="E333" s="134"/>
      <c r="F333" s="134"/>
      <c r="G333" s="135"/>
      <c r="H333" s="17" t="s">
        <v>499</v>
      </c>
      <c r="I333" s="66">
        <v>0</v>
      </c>
      <c r="J333" s="66">
        <v>0</v>
      </c>
      <c r="K333" s="66">
        <v>0</v>
      </c>
      <c r="L333" s="66">
        <v>0</v>
      </c>
      <c r="M333" s="66">
        <v>0</v>
      </c>
      <c r="Q333" s="81"/>
      <c r="R333" s="81"/>
    </row>
    <row r="334" spans="1:18" s="16" customFormat="1" ht="8.1" customHeight="1" x14ac:dyDescent="0.25">
      <c r="A334" s="123" t="s">
        <v>520</v>
      </c>
      <c r="B334" s="124"/>
      <c r="C334" s="133" t="s">
        <v>511</v>
      </c>
      <c r="D334" s="134"/>
      <c r="E334" s="134"/>
      <c r="F334" s="134"/>
      <c r="G334" s="135"/>
      <c r="H334" s="17" t="s">
        <v>489</v>
      </c>
      <c r="I334" s="66">
        <v>0</v>
      </c>
      <c r="J334" s="66">
        <v>0</v>
      </c>
      <c r="K334" s="66">
        <v>0</v>
      </c>
      <c r="L334" s="66">
        <v>0</v>
      </c>
      <c r="M334" s="66">
        <v>0</v>
      </c>
      <c r="Q334" s="81"/>
      <c r="R334" s="81"/>
    </row>
    <row r="335" spans="1:18" s="16" customFormat="1" ht="8.1" customHeight="1" x14ac:dyDescent="0.25">
      <c r="A335" s="123" t="s">
        <v>521</v>
      </c>
      <c r="B335" s="124"/>
      <c r="C335" s="133" t="s">
        <v>505</v>
      </c>
      <c r="D335" s="134"/>
      <c r="E335" s="134"/>
      <c r="F335" s="134"/>
      <c r="G335" s="135"/>
      <c r="H335" s="17" t="s">
        <v>506</v>
      </c>
      <c r="I335" s="66">
        <v>0</v>
      </c>
      <c r="J335" s="66">
        <v>0</v>
      </c>
      <c r="K335" s="66">
        <v>0</v>
      </c>
      <c r="L335" s="66">
        <v>0</v>
      </c>
      <c r="M335" s="66">
        <v>0</v>
      </c>
      <c r="Q335" s="81"/>
      <c r="R335" s="81"/>
    </row>
    <row r="336" spans="1:18" s="16" customFormat="1" ht="9" customHeight="1" x14ac:dyDescent="0.25">
      <c r="A336" s="123" t="s">
        <v>522</v>
      </c>
      <c r="B336" s="124"/>
      <c r="C336" s="136" t="s">
        <v>523</v>
      </c>
      <c r="D336" s="137"/>
      <c r="E336" s="137"/>
      <c r="F336" s="137"/>
      <c r="G336" s="138"/>
      <c r="H336" s="17" t="s">
        <v>21</v>
      </c>
      <c r="I336" s="66" t="s">
        <v>702</v>
      </c>
      <c r="J336" s="213" t="s">
        <v>702</v>
      </c>
      <c r="K336" s="66" t="s">
        <v>702</v>
      </c>
      <c r="L336" s="66" t="s">
        <v>702</v>
      </c>
      <c r="M336" s="66" t="s">
        <v>702</v>
      </c>
      <c r="Q336" s="81"/>
      <c r="R336" s="81"/>
    </row>
    <row r="337" spans="1:18" s="16" customFormat="1" ht="8.25" customHeight="1" x14ac:dyDescent="0.25">
      <c r="A337" s="123" t="s">
        <v>524</v>
      </c>
      <c r="B337" s="124"/>
      <c r="C337" s="125" t="s">
        <v>525</v>
      </c>
      <c r="D337" s="126"/>
      <c r="E337" s="126"/>
      <c r="F337" s="126"/>
      <c r="G337" s="127"/>
      <c r="H337" s="17" t="s">
        <v>499</v>
      </c>
      <c r="I337" s="66">
        <v>557.42999999999995</v>
      </c>
      <c r="J337" s="213">
        <v>151.149</v>
      </c>
      <c r="K337" s="66">
        <f>J337-I337</f>
        <v>-406.28099999999995</v>
      </c>
      <c r="L337" s="58">
        <f t="shared" ref="L337:L351" si="18">IF(AND(I337=0,J337&gt;0),1,IF(AND(I337=0,J337=0),"-",IF(AND(I337&gt;0,J337=0),-1,IF(I337&gt;0,J337/I337-1,-1))))</f>
        <v>-0.7288466713309294</v>
      </c>
      <c r="M337" s="27" t="s">
        <v>21</v>
      </c>
      <c r="Q337" s="81"/>
      <c r="R337" s="81"/>
    </row>
    <row r="338" spans="1:18" s="16" customFormat="1" ht="16.5" customHeight="1" x14ac:dyDescent="0.25">
      <c r="A338" s="123" t="s">
        <v>526</v>
      </c>
      <c r="B338" s="124"/>
      <c r="C338" s="133" t="s">
        <v>527</v>
      </c>
      <c r="D338" s="134"/>
      <c r="E338" s="134"/>
      <c r="F338" s="134"/>
      <c r="G338" s="135"/>
      <c r="H338" s="17" t="s">
        <v>499</v>
      </c>
      <c r="I338" s="66">
        <v>36.75</v>
      </c>
      <c r="J338" s="213">
        <v>18.797000000000001</v>
      </c>
      <c r="K338" s="66">
        <f>J338-I338</f>
        <v>-17.952999999999999</v>
      </c>
      <c r="L338" s="58">
        <f t="shared" si="18"/>
        <v>-0.48851700680272103</v>
      </c>
      <c r="M338" s="27" t="s">
        <v>21</v>
      </c>
      <c r="Q338" s="81"/>
      <c r="R338" s="81"/>
    </row>
    <row r="339" spans="1:18" s="16" customFormat="1" ht="8.1" customHeight="1" x14ac:dyDescent="0.25">
      <c r="A339" s="123" t="s">
        <v>528</v>
      </c>
      <c r="B339" s="124"/>
      <c r="C339" s="139" t="s">
        <v>529</v>
      </c>
      <c r="D339" s="140"/>
      <c r="E339" s="140"/>
      <c r="F339" s="140"/>
      <c r="G339" s="141"/>
      <c r="H339" s="17" t="s">
        <v>499</v>
      </c>
      <c r="I339" s="66">
        <v>36.75</v>
      </c>
      <c r="J339" s="213">
        <v>18.797000000000001</v>
      </c>
      <c r="K339" s="66">
        <f>J339-I339</f>
        <v>-17.952999999999999</v>
      </c>
      <c r="L339" s="58">
        <f t="shared" si="18"/>
        <v>-0.48851700680272103</v>
      </c>
      <c r="M339" s="27" t="s">
        <v>21</v>
      </c>
      <c r="Q339" s="81"/>
      <c r="R339" s="81"/>
    </row>
    <row r="340" spans="1:18" s="16" customFormat="1" ht="9" customHeight="1" x14ac:dyDescent="0.25">
      <c r="A340" s="123" t="s">
        <v>530</v>
      </c>
      <c r="B340" s="124"/>
      <c r="C340" s="139" t="s">
        <v>531</v>
      </c>
      <c r="D340" s="140"/>
      <c r="E340" s="140"/>
      <c r="F340" s="140"/>
      <c r="G340" s="141"/>
      <c r="H340" s="17" t="s">
        <v>499</v>
      </c>
      <c r="I340" s="66">
        <v>0</v>
      </c>
      <c r="J340" s="213">
        <v>0</v>
      </c>
      <c r="K340" s="66">
        <v>0</v>
      </c>
      <c r="L340" s="20" t="str">
        <f t="shared" si="18"/>
        <v>-</v>
      </c>
      <c r="M340" s="27" t="s">
        <v>21</v>
      </c>
      <c r="Q340" s="81"/>
      <c r="R340" s="81"/>
    </row>
    <row r="341" spans="1:18" s="16" customFormat="1" ht="8.25" customHeight="1" x14ac:dyDescent="0.25">
      <c r="A341" s="123" t="s">
        <v>532</v>
      </c>
      <c r="B341" s="124"/>
      <c r="C341" s="125" t="s">
        <v>533</v>
      </c>
      <c r="D341" s="126"/>
      <c r="E341" s="126"/>
      <c r="F341" s="126"/>
      <c r="G341" s="127"/>
      <c r="H341" s="17" t="s">
        <v>499</v>
      </c>
      <c r="I341" s="66">
        <v>60.314</v>
      </c>
      <c r="J341" s="213">
        <v>11.904999999999999</v>
      </c>
      <c r="K341" s="66">
        <f>J341-I341</f>
        <v>-48.408999999999999</v>
      </c>
      <c r="L341" s="58">
        <f t="shared" si="18"/>
        <v>-0.80261630798819517</v>
      </c>
      <c r="M341" s="27" t="s">
        <v>21</v>
      </c>
      <c r="Q341" s="81"/>
      <c r="R341" s="81"/>
    </row>
    <row r="342" spans="1:18" s="16" customFormat="1" ht="8.25" customHeight="1" x14ac:dyDescent="0.25">
      <c r="A342" s="123" t="s">
        <v>534</v>
      </c>
      <c r="B342" s="124"/>
      <c r="C342" s="125" t="s">
        <v>535</v>
      </c>
      <c r="D342" s="126"/>
      <c r="E342" s="126"/>
      <c r="F342" s="126"/>
      <c r="G342" s="127"/>
      <c r="H342" s="17" t="s">
        <v>489</v>
      </c>
      <c r="I342" s="66">
        <v>87.183000000000007</v>
      </c>
      <c r="J342" s="213">
        <v>86.573999999999998</v>
      </c>
      <c r="K342" s="66">
        <f>J342-I342</f>
        <v>-0.60900000000000887</v>
      </c>
      <c r="L342" s="58">
        <f t="shared" si="18"/>
        <v>-6.9853067685214931E-3</v>
      </c>
      <c r="M342" s="17" t="s">
        <v>21</v>
      </c>
      <c r="Q342" s="81"/>
      <c r="R342" s="81"/>
    </row>
    <row r="343" spans="1:18" s="16" customFormat="1" ht="16.5" customHeight="1" x14ac:dyDescent="0.25">
      <c r="A343" s="123" t="s">
        <v>536</v>
      </c>
      <c r="B343" s="124"/>
      <c r="C343" s="133" t="s">
        <v>537</v>
      </c>
      <c r="D343" s="134"/>
      <c r="E343" s="134"/>
      <c r="F343" s="134"/>
      <c r="G343" s="135"/>
      <c r="H343" s="17" t="s">
        <v>489</v>
      </c>
      <c r="I343" s="66">
        <v>0</v>
      </c>
      <c r="J343" s="213">
        <v>0</v>
      </c>
      <c r="K343" s="66" t="s">
        <v>21</v>
      </c>
      <c r="L343" s="19" t="str">
        <f t="shared" si="18"/>
        <v>-</v>
      </c>
      <c r="M343" s="17" t="s">
        <v>21</v>
      </c>
      <c r="Q343" s="81"/>
      <c r="R343" s="81"/>
    </row>
    <row r="344" spans="1:18" s="16" customFormat="1" ht="8.1" customHeight="1" x14ac:dyDescent="0.25">
      <c r="A344" s="123" t="s">
        <v>538</v>
      </c>
      <c r="B344" s="124"/>
      <c r="C344" s="139" t="s">
        <v>529</v>
      </c>
      <c r="D344" s="140"/>
      <c r="E344" s="140"/>
      <c r="F344" s="140"/>
      <c r="G344" s="141"/>
      <c r="H344" s="17" t="s">
        <v>489</v>
      </c>
      <c r="I344" s="66">
        <v>0</v>
      </c>
      <c r="J344" s="213">
        <v>0</v>
      </c>
      <c r="K344" s="66" t="s">
        <v>21</v>
      </c>
      <c r="L344" s="28" t="str">
        <f t="shared" si="18"/>
        <v>-</v>
      </c>
      <c r="M344" s="29" t="s">
        <v>21</v>
      </c>
      <c r="Q344" s="81"/>
      <c r="R344" s="81"/>
    </row>
    <row r="345" spans="1:18" s="16" customFormat="1" ht="8.1" customHeight="1" x14ac:dyDescent="0.25">
      <c r="A345" s="123" t="s">
        <v>539</v>
      </c>
      <c r="B345" s="124"/>
      <c r="C345" s="139" t="s">
        <v>531</v>
      </c>
      <c r="D345" s="140"/>
      <c r="E345" s="140"/>
      <c r="F345" s="140"/>
      <c r="G345" s="141"/>
      <c r="H345" s="17" t="s">
        <v>489</v>
      </c>
      <c r="I345" s="66">
        <v>0</v>
      </c>
      <c r="J345" s="213">
        <v>0</v>
      </c>
      <c r="K345" s="66" t="s">
        <v>21</v>
      </c>
      <c r="L345" s="28" t="str">
        <f t="shared" si="18"/>
        <v>-</v>
      </c>
      <c r="M345" s="29" t="s">
        <v>21</v>
      </c>
      <c r="Q345" s="81"/>
      <c r="R345" s="81"/>
    </row>
    <row r="346" spans="1:18" s="16" customFormat="1" ht="8.25" customHeight="1" x14ac:dyDescent="0.25">
      <c r="A346" s="123" t="s">
        <v>540</v>
      </c>
      <c r="B346" s="124"/>
      <c r="C346" s="125" t="s">
        <v>541</v>
      </c>
      <c r="D346" s="126"/>
      <c r="E346" s="126"/>
      <c r="F346" s="126"/>
      <c r="G346" s="127"/>
      <c r="H346" s="17" t="s">
        <v>542</v>
      </c>
      <c r="I346" s="66">
        <v>9355.3799999999992</v>
      </c>
      <c r="J346" s="215">
        <v>10312.780000000001</v>
      </c>
      <c r="K346" s="66">
        <f>J346-I346</f>
        <v>957.40000000000146</v>
      </c>
      <c r="L346" s="58">
        <f t="shared" si="18"/>
        <v>0.10233683719955811</v>
      </c>
      <c r="M346" s="46" t="s">
        <v>21</v>
      </c>
      <c r="Q346" s="81"/>
      <c r="R346" s="81"/>
    </row>
    <row r="347" spans="1:18" s="16" customFormat="1" ht="16.5" customHeight="1" x14ac:dyDescent="0.25">
      <c r="A347" s="123" t="s">
        <v>543</v>
      </c>
      <c r="B347" s="124"/>
      <c r="C347" s="125" t="s">
        <v>544</v>
      </c>
      <c r="D347" s="126"/>
      <c r="E347" s="126"/>
      <c r="F347" s="126"/>
      <c r="G347" s="127"/>
      <c r="H347" s="17" t="s">
        <v>18</v>
      </c>
      <c r="I347" s="66">
        <v>386.37855430000002</v>
      </c>
      <c r="J347" s="213">
        <f>J26-J60-J61-J54</f>
        <v>121.46110275000002</v>
      </c>
      <c r="K347" s="66">
        <f>J347-I347</f>
        <v>-264.91745155000001</v>
      </c>
      <c r="L347" s="58">
        <f t="shared" si="18"/>
        <v>-0.68564222470874325</v>
      </c>
      <c r="M347" s="27" t="s">
        <v>21</v>
      </c>
      <c r="Q347" s="81"/>
      <c r="R347" s="81"/>
    </row>
    <row r="348" spans="1:18" s="16" customFormat="1" ht="9" customHeight="1" x14ac:dyDescent="0.25">
      <c r="A348" s="123" t="s">
        <v>545</v>
      </c>
      <c r="B348" s="124"/>
      <c r="C348" s="136" t="s">
        <v>546</v>
      </c>
      <c r="D348" s="137"/>
      <c r="E348" s="137"/>
      <c r="F348" s="137"/>
      <c r="G348" s="138"/>
      <c r="H348" s="17" t="s">
        <v>21</v>
      </c>
      <c r="I348" s="66" t="s">
        <v>702</v>
      </c>
      <c r="J348" s="66" t="s">
        <v>702</v>
      </c>
      <c r="K348" s="66" t="s">
        <v>702</v>
      </c>
      <c r="L348" s="66" t="s">
        <v>702</v>
      </c>
      <c r="M348" s="66" t="s">
        <v>702</v>
      </c>
      <c r="Q348" s="81"/>
      <c r="R348" s="81"/>
    </row>
    <row r="349" spans="1:18" s="16" customFormat="1" ht="8.1" customHeight="1" x14ac:dyDescent="0.25">
      <c r="A349" s="123" t="s">
        <v>547</v>
      </c>
      <c r="B349" s="124"/>
      <c r="C349" s="125" t="s">
        <v>548</v>
      </c>
      <c r="D349" s="126"/>
      <c r="E349" s="126"/>
      <c r="F349" s="126"/>
      <c r="G349" s="127"/>
      <c r="H349" s="17" t="s">
        <v>499</v>
      </c>
      <c r="I349" s="66">
        <v>0</v>
      </c>
      <c r="J349" s="87">
        <v>0</v>
      </c>
      <c r="K349" s="66" t="s">
        <v>21</v>
      </c>
      <c r="L349" s="19" t="str">
        <f t="shared" si="18"/>
        <v>-</v>
      </c>
      <c r="M349" s="17" t="s">
        <v>21</v>
      </c>
      <c r="Q349" s="81"/>
      <c r="R349" s="81"/>
    </row>
    <row r="350" spans="1:18" s="16" customFormat="1" x14ac:dyDescent="0.25">
      <c r="A350" s="123" t="s">
        <v>549</v>
      </c>
      <c r="B350" s="124"/>
      <c r="C350" s="125" t="s">
        <v>550</v>
      </c>
      <c r="D350" s="126"/>
      <c r="E350" s="126"/>
      <c r="F350" s="126"/>
      <c r="G350" s="127"/>
      <c r="H350" s="17" t="s">
        <v>492</v>
      </c>
      <c r="I350" s="66">
        <v>0</v>
      </c>
      <c r="J350" s="87">
        <v>0</v>
      </c>
      <c r="K350" s="66" t="s">
        <v>21</v>
      </c>
      <c r="L350" s="19" t="str">
        <f t="shared" si="18"/>
        <v>-</v>
      </c>
      <c r="M350" s="17" t="s">
        <v>21</v>
      </c>
      <c r="Q350" s="81"/>
      <c r="R350" s="81"/>
    </row>
    <row r="351" spans="1:18" s="16" customFormat="1" ht="24.75" customHeight="1" x14ac:dyDescent="0.25">
      <c r="A351" s="123" t="s">
        <v>551</v>
      </c>
      <c r="B351" s="124"/>
      <c r="C351" s="125" t="s">
        <v>552</v>
      </c>
      <c r="D351" s="126"/>
      <c r="E351" s="126"/>
      <c r="F351" s="126"/>
      <c r="G351" s="127"/>
      <c r="H351" s="17" t="s">
        <v>18</v>
      </c>
      <c r="I351" s="66">
        <v>0</v>
      </c>
      <c r="J351" s="87">
        <v>0</v>
      </c>
      <c r="K351" s="66" t="s">
        <v>21</v>
      </c>
      <c r="L351" s="19" t="str">
        <f t="shared" si="18"/>
        <v>-</v>
      </c>
      <c r="M351" s="17" t="s">
        <v>21</v>
      </c>
      <c r="Q351" s="81"/>
      <c r="R351" s="81"/>
    </row>
    <row r="352" spans="1:18" s="16" customFormat="1" ht="16.5" customHeight="1" x14ac:dyDescent="0.25">
      <c r="A352" s="123" t="s">
        <v>553</v>
      </c>
      <c r="B352" s="124"/>
      <c r="C352" s="125" t="s">
        <v>554</v>
      </c>
      <c r="D352" s="126"/>
      <c r="E352" s="126"/>
      <c r="F352" s="126"/>
      <c r="G352" s="127"/>
      <c r="H352" s="17" t="s">
        <v>18</v>
      </c>
      <c r="I352" s="66">
        <v>0</v>
      </c>
      <c r="J352" s="87">
        <v>0</v>
      </c>
      <c r="K352" s="66" t="s">
        <v>21</v>
      </c>
      <c r="L352" s="19" t="str">
        <f t="shared" ref="L352" si="19">IF(AND(I352=0,J352&gt;0),1,IF(AND(I352=0,J352=0),"-",IF(AND(I352&gt;0,J352=0),-1,IF(I352&gt;0,J352/I352-1,-1))))</f>
        <v>-</v>
      </c>
      <c r="M352" s="17" t="s">
        <v>21</v>
      </c>
      <c r="Q352" s="81"/>
      <c r="R352" s="81"/>
    </row>
    <row r="353" spans="1:18" s="16" customFormat="1" ht="9" customHeight="1" x14ac:dyDescent="0.25">
      <c r="A353" s="123" t="s">
        <v>555</v>
      </c>
      <c r="B353" s="124"/>
      <c r="C353" s="136" t="s">
        <v>556</v>
      </c>
      <c r="D353" s="137"/>
      <c r="E353" s="137"/>
      <c r="F353" s="137"/>
      <c r="G353" s="138"/>
      <c r="H353" s="17" t="s">
        <v>21</v>
      </c>
      <c r="I353" s="66" t="s">
        <v>702</v>
      </c>
      <c r="J353" s="66" t="s">
        <v>702</v>
      </c>
      <c r="K353" s="66" t="s">
        <v>702</v>
      </c>
      <c r="L353" s="66" t="s">
        <v>702</v>
      </c>
      <c r="M353" s="66" t="s">
        <v>702</v>
      </c>
      <c r="Q353" s="81"/>
      <c r="R353" s="81"/>
    </row>
    <row r="354" spans="1:18" s="16" customFormat="1" ht="8.25" customHeight="1" x14ac:dyDescent="0.25">
      <c r="A354" s="123" t="s">
        <v>557</v>
      </c>
      <c r="B354" s="124"/>
      <c r="C354" s="125" t="s">
        <v>558</v>
      </c>
      <c r="D354" s="126"/>
      <c r="E354" s="126"/>
      <c r="F354" s="126"/>
      <c r="G354" s="127"/>
      <c r="H354" s="17" t="s">
        <v>489</v>
      </c>
      <c r="I354" s="66">
        <v>0</v>
      </c>
      <c r="J354" s="87">
        <v>0</v>
      </c>
      <c r="K354" s="66" t="s">
        <v>21</v>
      </c>
      <c r="L354" s="19" t="str">
        <f t="shared" ref="L354:L364" si="20">IF(AND(I354=0,J354&gt;0),1,IF(AND(I354=0,J354=0),"-",IF(AND(I354&gt;0,J354=0),-1,IF(I354&gt;0,J354/I354-1,-1))))</f>
        <v>-</v>
      </c>
      <c r="M354" s="17" t="s">
        <v>21</v>
      </c>
      <c r="Q354" s="81"/>
      <c r="R354" s="81"/>
    </row>
    <row r="355" spans="1:18" s="16" customFormat="1" ht="24.75" customHeight="1" x14ac:dyDescent="0.25">
      <c r="A355" s="123" t="s">
        <v>559</v>
      </c>
      <c r="B355" s="124"/>
      <c r="C355" s="133" t="s">
        <v>560</v>
      </c>
      <c r="D355" s="134"/>
      <c r="E355" s="134"/>
      <c r="F355" s="134"/>
      <c r="G355" s="135"/>
      <c r="H355" s="17" t="s">
        <v>489</v>
      </c>
      <c r="I355" s="66">
        <v>0</v>
      </c>
      <c r="J355" s="87">
        <v>0</v>
      </c>
      <c r="K355" s="66" t="s">
        <v>21</v>
      </c>
      <c r="L355" s="19" t="str">
        <f t="shared" si="20"/>
        <v>-</v>
      </c>
      <c r="M355" s="17" t="s">
        <v>21</v>
      </c>
      <c r="Q355" s="81"/>
      <c r="R355" s="81"/>
    </row>
    <row r="356" spans="1:18" s="16" customFormat="1" ht="24.75" customHeight="1" x14ac:dyDescent="0.25">
      <c r="A356" s="123" t="s">
        <v>561</v>
      </c>
      <c r="B356" s="124"/>
      <c r="C356" s="133" t="s">
        <v>562</v>
      </c>
      <c r="D356" s="134"/>
      <c r="E356" s="134"/>
      <c r="F356" s="134"/>
      <c r="G356" s="135"/>
      <c r="H356" s="17" t="s">
        <v>489</v>
      </c>
      <c r="I356" s="66">
        <v>0</v>
      </c>
      <c r="J356" s="87">
        <v>0</v>
      </c>
      <c r="K356" s="66" t="s">
        <v>21</v>
      </c>
      <c r="L356" s="19" t="str">
        <f t="shared" si="20"/>
        <v>-</v>
      </c>
      <c r="M356" s="17" t="s">
        <v>21</v>
      </c>
      <c r="Q356" s="81"/>
      <c r="R356" s="81"/>
    </row>
    <row r="357" spans="1:18" s="16" customFormat="1" ht="16.5" customHeight="1" x14ac:dyDescent="0.25">
      <c r="A357" s="123" t="s">
        <v>563</v>
      </c>
      <c r="B357" s="124"/>
      <c r="C357" s="133" t="s">
        <v>564</v>
      </c>
      <c r="D357" s="134"/>
      <c r="E357" s="134"/>
      <c r="F357" s="134"/>
      <c r="G357" s="135"/>
      <c r="H357" s="17" t="s">
        <v>489</v>
      </c>
      <c r="I357" s="66">
        <v>0</v>
      </c>
      <c r="J357" s="87">
        <v>0</v>
      </c>
      <c r="K357" s="66" t="s">
        <v>21</v>
      </c>
      <c r="L357" s="19" t="str">
        <f t="shared" si="20"/>
        <v>-</v>
      </c>
      <c r="M357" s="17" t="s">
        <v>21</v>
      </c>
      <c r="Q357" s="81"/>
      <c r="R357" s="81"/>
    </row>
    <row r="358" spans="1:18" s="16" customFormat="1" ht="8.25" customHeight="1" x14ac:dyDescent="0.25">
      <c r="A358" s="123" t="s">
        <v>565</v>
      </c>
      <c r="B358" s="124"/>
      <c r="C358" s="125" t="s">
        <v>566</v>
      </c>
      <c r="D358" s="126"/>
      <c r="E358" s="126"/>
      <c r="F358" s="126"/>
      <c r="G358" s="127"/>
      <c r="H358" s="17" t="s">
        <v>499</v>
      </c>
      <c r="I358" s="66">
        <v>0</v>
      </c>
      <c r="J358" s="87">
        <v>0</v>
      </c>
      <c r="K358" s="66" t="s">
        <v>21</v>
      </c>
      <c r="L358" s="19" t="str">
        <f t="shared" si="20"/>
        <v>-</v>
      </c>
      <c r="M358" s="17" t="s">
        <v>21</v>
      </c>
      <c r="Q358" s="81"/>
      <c r="R358" s="81"/>
    </row>
    <row r="359" spans="1:18" s="16" customFormat="1" ht="16.5" customHeight="1" x14ac:dyDescent="0.25">
      <c r="A359" s="123" t="s">
        <v>567</v>
      </c>
      <c r="B359" s="124"/>
      <c r="C359" s="133" t="s">
        <v>568</v>
      </c>
      <c r="D359" s="134"/>
      <c r="E359" s="134"/>
      <c r="F359" s="134"/>
      <c r="G359" s="135"/>
      <c r="H359" s="17" t="s">
        <v>499</v>
      </c>
      <c r="I359" s="66">
        <v>0</v>
      </c>
      <c r="J359" s="87">
        <v>0</v>
      </c>
      <c r="K359" s="66" t="s">
        <v>21</v>
      </c>
      <c r="L359" s="19" t="str">
        <f t="shared" si="20"/>
        <v>-</v>
      </c>
      <c r="M359" s="17" t="s">
        <v>21</v>
      </c>
      <c r="Q359" s="81"/>
      <c r="R359" s="81"/>
    </row>
    <row r="360" spans="1:18" s="16" customFormat="1" ht="8.1" customHeight="1" x14ac:dyDescent="0.25">
      <c r="A360" s="123" t="s">
        <v>569</v>
      </c>
      <c r="B360" s="124"/>
      <c r="C360" s="133" t="s">
        <v>570</v>
      </c>
      <c r="D360" s="134"/>
      <c r="E360" s="134"/>
      <c r="F360" s="134"/>
      <c r="G360" s="135"/>
      <c r="H360" s="17" t="s">
        <v>499</v>
      </c>
      <c r="I360" s="66">
        <v>0</v>
      </c>
      <c r="J360" s="87">
        <v>0</v>
      </c>
      <c r="K360" s="66" t="s">
        <v>21</v>
      </c>
      <c r="L360" s="19" t="str">
        <f t="shared" si="20"/>
        <v>-</v>
      </c>
      <c r="M360" s="17" t="s">
        <v>21</v>
      </c>
      <c r="Q360" s="81"/>
      <c r="R360" s="81"/>
    </row>
    <row r="361" spans="1:18" s="16" customFormat="1" ht="16.5" customHeight="1" x14ac:dyDescent="0.25">
      <c r="A361" s="123" t="s">
        <v>571</v>
      </c>
      <c r="B361" s="124"/>
      <c r="C361" s="125" t="s">
        <v>572</v>
      </c>
      <c r="D361" s="126"/>
      <c r="E361" s="126"/>
      <c r="F361" s="126"/>
      <c r="G361" s="127"/>
      <c r="H361" s="17" t="s">
        <v>18</v>
      </c>
      <c r="I361" s="66">
        <v>0</v>
      </c>
      <c r="J361" s="87">
        <v>0</v>
      </c>
      <c r="K361" s="66" t="s">
        <v>21</v>
      </c>
      <c r="L361" s="19" t="str">
        <f t="shared" si="20"/>
        <v>-</v>
      </c>
      <c r="M361" s="17" t="s">
        <v>21</v>
      </c>
      <c r="Q361" s="81"/>
      <c r="R361" s="81"/>
    </row>
    <row r="362" spans="1:18" s="16" customFormat="1" ht="8.1" customHeight="1" x14ac:dyDescent="0.25">
      <c r="A362" s="123" t="s">
        <v>573</v>
      </c>
      <c r="B362" s="124"/>
      <c r="C362" s="133" t="s">
        <v>43</v>
      </c>
      <c r="D362" s="134"/>
      <c r="E362" s="134"/>
      <c r="F362" s="134"/>
      <c r="G362" s="135"/>
      <c r="H362" s="17" t="s">
        <v>18</v>
      </c>
      <c r="I362" s="66">
        <v>0</v>
      </c>
      <c r="J362" s="87">
        <v>0</v>
      </c>
      <c r="K362" s="66" t="s">
        <v>21</v>
      </c>
      <c r="L362" s="19" t="str">
        <f t="shared" si="20"/>
        <v>-</v>
      </c>
      <c r="M362" s="17" t="s">
        <v>21</v>
      </c>
      <c r="Q362" s="81"/>
      <c r="R362" s="81"/>
    </row>
    <row r="363" spans="1:18" s="16" customFormat="1" ht="8.1" customHeight="1" x14ac:dyDescent="0.25">
      <c r="A363" s="123" t="s">
        <v>574</v>
      </c>
      <c r="B363" s="124"/>
      <c r="C363" s="133" t="s">
        <v>45</v>
      </c>
      <c r="D363" s="134"/>
      <c r="E363" s="134"/>
      <c r="F363" s="134"/>
      <c r="G363" s="135"/>
      <c r="H363" s="17" t="s">
        <v>18</v>
      </c>
      <c r="I363" s="66">
        <v>0</v>
      </c>
      <c r="J363" s="87">
        <v>0</v>
      </c>
      <c r="K363" s="66" t="s">
        <v>21</v>
      </c>
      <c r="L363" s="19" t="str">
        <f t="shared" si="20"/>
        <v>-</v>
      </c>
      <c r="M363" s="17" t="s">
        <v>21</v>
      </c>
      <c r="Q363" s="81"/>
      <c r="R363" s="81"/>
    </row>
    <row r="364" spans="1:18" s="16" customFormat="1" ht="9" customHeight="1" thickBot="1" x14ac:dyDescent="0.3">
      <c r="A364" s="145" t="s">
        <v>575</v>
      </c>
      <c r="B364" s="146"/>
      <c r="C364" s="172" t="s">
        <v>576</v>
      </c>
      <c r="D364" s="173"/>
      <c r="E364" s="173"/>
      <c r="F364" s="173"/>
      <c r="G364" s="174"/>
      <c r="H364" s="22" t="s">
        <v>577</v>
      </c>
      <c r="I364" s="66">
        <v>140</v>
      </c>
      <c r="J364" s="215">
        <v>132</v>
      </c>
      <c r="K364" s="66">
        <f>J364-I364</f>
        <v>-8</v>
      </c>
      <c r="L364" s="58">
        <f t="shared" si="20"/>
        <v>-5.7142857142857162E-2</v>
      </c>
      <c r="M364" s="22" t="s">
        <v>21</v>
      </c>
      <c r="Q364" s="81"/>
      <c r="R364" s="81"/>
    </row>
    <row r="365" spans="1:18" s="16" customFormat="1" ht="13.5" customHeight="1" thickBot="1" x14ac:dyDescent="0.3">
      <c r="A365" s="97" t="s">
        <v>578</v>
      </c>
      <c r="B365" s="98"/>
      <c r="C365" s="98"/>
      <c r="D365" s="98"/>
      <c r="E365" s="98"/>
      <c r="F365" s="98"/>
      <c r="G365" s="98"/>
      <c r="H365" s="98"/>
      <c r="I365" s="98"/>
      <c r="J365" s="98"/>
      <c r="K365" s="98"/>
      <c r="L365" s="98"/>
      <c r="M365" s="99"/>
      <c r="Q365" s="81"/>
      <c r="R365" s="81"/>
    </row>
    <row r="366" spans="1:18" s="30" customFormat="1" ht="34.5" customHeight="1" x14ac:dyDescent="0.15">
      <c r="A366" s="175" t="s">
        <v>11</v>
      </c>
      <c r="B366" s="176"/>
      <c r="C366" s="179" t="s">
        <v>12</v>
      </c>
      <c r="D366" s="180"/>
      <c r="E366" s="180"/>
      <c r="F366" s="180"/>
      <c r="G366" s="176"/>
      <c r="H366" s="183" t="s">
        <v>13</v>
      </c>
      <c r="I366" s="185" t="str">
        <f>I16</f>
        <v xml:space="preserve">Отчетный 2024 год </v>
      </c>
      <c r="J366" s="186"/>
      <c r="K366" s="187" t="s">
        <v>690</v>
      </c>
      <c r="L366" s="187"/>
      <c r="M366" s="188" t="s">
        <v>693</v>
      </c>
      <c r="Q366" s="81"/>
      <c r="R366" s="81"/>
    </row>
    <row r="367" spans="1:18" s="30" customFormat="1" ht="20.25" customHeight="1" x14ac:dyDescent="0.15">
      <c r="A367" s="177"/>
      <c r="B367" s="178"/>
      <c r="C367" s="181"/>
      <c r="D367" s="182"/>
      <c r="E367" s="182"/>
      <c r="F367" s="182"/>
      <c r="G367" s="178"/>
      <c r="H367" s="184"/>
      <c r="I367" s="49" t="str">
        <f>I17</f>
        <v xml:space="preserve">План </v>
      </c>
      <c r="J367" s="53" t="s">
        <v>14</v>
      </c>
      <c r="K367" s="50" t="s">
        <v>691</v>
      </c>
      <c r="L367" s="50" t="s">
        <v>692</v>
      </c>
      <c r="M367" s="189"/>
      <c r="Q367" s="81"/>
      <c r="R367" s="81"/>
    </row>
    <row r="368" spans="1:18" s="33" customFormat="1" ht="9" thickBot="1" x14ac:dyDescent="0.3">
      <c r="A368" s="190">
        <v>1</v>
      </c>
      <c r="B368" s="191"/>
      <c r="C368" s="192">
        <v>2</v>
      </c>
      <c r="D368" s="193"/>
      <c r="E368" s="193"/>
      <c r="F368" s="193"/>
      <c r="G368" s="191"/>
      <c r="H368" s="31">
        <v>3</v>
      </c>
      <c r="I368" s="32">
        <v>4</v>
      </c>
      <c r="J368" s="54">
        <v>5</v>
      </c>
      <c r="K368" s="32">
        <v>6</v>
      </c>
      <c r="L368" s="32">
        <v>7</v>
      </c>
      <c r="M368" s="31">
        <v>8</v>
      </c>
      <c r="Q368" s="81"/>
      <c r="R368" s="81"/>
    </row>
    <row r="369" spans="1:18" s="16" customFormat="1" ht="15.75" customHeight="1" x14ac:dyDescent="0.25">
      <c r="A369" s="194" t="s">
        <v>579</v>
      </c>
      <c r="B369" s="195"/>
      <c r="C369" s="195"/>
      <c r="D369" s="195"/>
      <c r="E369" s="195"/>
      <c r="F369" s="195"/>
      <c r="G369" s="196"/>
      <c r="H369" s="23" t="s">
        <v>18</v>
      </c>
      <c r="I369" s="66">
        <v>117.27000000000001</v>
      </c>
      <c r="J369" s="213">
        <v>0</v>
      </c>
      <c r="K369" s="66">
        <f>J369-I369</f>
        <v>-117.27000000000001</v>
      </c>
      <c r="L369" s="58">
        <f t="shared" ref="L369:L396" si="21">IF(AND(I369=0,J369&gt;0),1,IF(AND(I369=0,J369=0),"-",IF(AND(I369&gt;0,J369=0),-1,IF(I369&gt;0,J369/I369-1,-1))))</f>
        <v>-1</v>
      </c>
      <c r="M369" s="34" t="s">
        <v>21</v>
      </c>
      <c r="Q369" s="81"/>
      <c r="R369" s="81"/>
    </row>
    <row r="370" spans="1:18" s="16" customFormat="1" ht="9" customHeight="1" x14ac:dyDescent="0.25">
      <c r="A370" s="123" t="s">
        <v>16</v>
      </c>
      <c r="B370" s="124"/>
      <c r="C370" s="136" t="s">
        <v>580</v>
      </c>
      <c r="D370" s="137"/>
      <c r="E370" s="137"/>
      <c r="F370" s="137"/>
      <c r="G370" s="138"/>
      <c r="H370" s="17" t="s">
        <v>18</v>
      </c>
      <c r="I370" s="66">
        <v>19.46</v>
      </c>
      <c r="J370" s="213">
        <v>0</v>
      </c>
      <c r="K370" s="66">
        <f>J370-I370</f>
        <v>-19.46</v>
      </c>
      <c r="L370" s="58">
        <f t="shared" si="21"/>
        <v>-1</v>
      </c>
      <c r="M370" s="27" t="s">
        <v>21</v>
      </c>
      <c r="Q370" s="81"/>
      <c r="R370" s="81"/>
    </row>
    <row r="371" spans="1:18" s="16" customFormat="1" x14ac:dyDescent="0.25">
      <c r="A371" s="123" t="s">
        <v>19</v>
      </c>
      <c r="B371" s="124"/>
      <c r="C371" s="125" t="s">
        <v>581</v>
      </c>
      <c r="D371" s="126"/>
      <c r="E371" s="126"/>
      <c r="F371" s="126"/>
      <c r="G371" s="127"/>
      <c r="H371" s="17" t="s">
        <v>18</v>
      </c>
      <c r="I371" s="66">
        <v>4.13</v>
      </c>
      <c r="J371" s="213">
        <v>0</v>
      </c>
      <c r="K371" s="82">
        <f>J371-I371</f>
        <v>-4.13</v>
      </c>
      <c r="L371" s="58">
        <f t="shared" si="21"/>
        <v>-1</v>
      </c>
      <c r="M371" s="27" t="s">
        <v>21</v>
      </c>
      <c r="Q371" s="81"/>
      <c r="R371" s="81"/>
    </row>
    <row r="372" spans="1:18" s="16" customFormat="1" ht="16.5" customHeight="1" x14ac:dyDescent="0.25">
      <c r="A372" s="123" t="s">
        <v>22</v>
      </c>
      <c r="B372" s="124"/>
      <c r="C372" s="133" t="s">
        <v>582</v>
      </c>
      <c r="D372" s="134"/>
      <c r="E372" s="134"/>
      <c r="F372" s="134"/>
      <c r="G372" s="135"/>
      <c r="H372" s="17" t="s">
        <v>18</v>
      </c>
      <c r="I372" s="66">
        <v>4.13</v>
      </c>
      <c r="J372" s="213">
        <v>0</v>
      </c>
      <c r="K372" s="82">
        <f>J372-I372</f>
        <v>-4.13</v>
      </c>
      <c r="L372" s="58">
        <f t="shared" si="21"/>
        <v>-1</v>
      </c>
      <c r="M372" s="27" t="s">
        <v>21</v>
      </c>
      <c r="Q372" s="81"/>
      <c r="R372" s="81"/>
    </row>
    <row r="373" spans="1:18" s="16" customFormat="1" x14ac:dyDescent="0.25">
      <c r="A373" s="123" t="s">
        <v>583</v>
      </c>
      <c r="B373" s="124"/>
      <c r="C373" s="139" t="s">
        <v>584</v>
      </c>
      <c r="D373" s="140"/>
      <c r="E373" s="140"/>
      <c r="F373" s="140"/>
      <c r="G373" s="141"/>
      <c r="H373" s="17" t="s">
        <v>18</v>
      </c>
      <c r="I373" s="66" t="s">
        <v>21</v>
      </c>
      <c r="J373" s="213">
        <v>0</v>
      </c>
      <c r="K373" s="66" t="s">
        <v>21</v>
      </c>
      <c r="L373" s="66">
        <v>0</v>
      </c>
      <c r="M373" s="17" t="s">
        <v>21</v>
      </c>
      <c r="Q373" s="81"/>
      <c r="R373" s="81"/>
    </row>
    <row r="374" spans="1:18" s="16" customFormat="1" ht="16.5" customHeight="1" x14ac:dyDescent="0.25">
      <c r="A374" s="123" t="s">
        <v>585</v>
      </c>
      <c r="B374" s="124"/>
      <c r="C374" s="142" t="s">
        <v>23</v>
      </c>
      <c r="D374" s="143"/>
      <c r="E374" s="143"/>
      <c r="F374" s="143"/>
      <c r="G374" s="144"/>
      <c r="H374" s="17" t="s">
        <v>18</v>
      </c>
      <c r="I374" s="66" t="s">
        <v>21</v>
      </c>
      <c r="J374" s="213">
        <v>0</v>
      </c>
      <c r="K374" s="66" t="s">
        <v>21</v>
      </c>
      <c r="L374" s="66">
        <f>IF(AND(I374=0,J374&gt;0),1,IF(AND(I374=0,J374=0),"-",IF(AND(I374&gt;0,J374=0),0,IF(I374&gt;0,J374/I3740,0))))</f>
        <v>0</v>
      </c>
      <c r="M374" s="17" t="s">
        <v>21</v>
      </c>
      <c r="Q374" s="81"/>
      <c r="R374" s="81"/>
    </row>
    <row r="375" spans="1:18" s="16" customFormat="1" ht="16.5" customHeight="1" x14ac:dyDescent="0.25">
      <c r="A375" s="123" t="s">
        <v>586</v>
      </c>
      <c r="B375" s="124"/>
      <c r="C375" s="142" t="s">
        <v>25</v>
      </c>
      <c r="D375" s="143"/>
      <c r="E375" s="143"/>
      <c r="F375" s="143"/>
      <c r="G375" s="144"/>
      <c r="H375" s="17" t="s">
        <v>18</v>
      </c>
      <c r="I375" s="66" t="s">
        <v>21</v>
      </c>
      <c r="J375" s="213">
        <v>0</v>
      </c>
      <c r="K375" s="66" t="s">
        <v>21</v>
      </c>
      <c r="L375" s="66">
        <f>IF(AND(I375=0,J375&gt;0),1,IF(AND(I375=0,J375=0),"-",IF(AND(I375&gt;0,J375=0),0,IF(I375&gt;0,J375/I3750,0))))</f>
        <v>0</v>
      </c>
      <c r="M375" s="17" t="s">
        <v>21</v>
      </c>
      <c r="Q375" s="81"/>
      <c r="R375" s="81"/>
    </row>
    <row r="376" spans="1:18" s="16" customFormat="1" ht="16.5" customHeight="1" x14ac:dyDescent="0.25">
      <c r="A376" s="123" t="s">
        <v>587</v>
      </c>
      <c r="B376" s="124"/>
      <c r="C376" s="142" t="s">
        <v>27</v>
      </c>
      <c r="D376" s="143"/>
      <c r="E376" s="143"/>
      <c r="F376" s="143"/>
      <c r="G376" s="144"/>
      <c r="H376" s="17" t="s">
        <v>18</v>
      </c>
      <c r="I376" s="66" t="s">
        <v>21</v>
      </c>
      <c r="J376" s="213">
        <v>0</v>
      </c>
      <c r="K376" s="66" t="s">
        <v>21</v>
      </c>
      <c r="L376" s="66">
        <f>IF(AND(I376=0,J376&gt;0),1,IF(AND(I376=0,J376=0),"-",IF(AND(I376&gt;0,J376=0),0,IF(I376&gt;0,J376/I3760,0))))</f>
        <v>0</v>
      </c>
      <c r="M376" s="17" t="s">
        <v>21</v>
      </c>
      <c r="Q376" s="81"/>
      <c r="R376" s="81"/>
    </row>
    <row r="377" spans="1:18" s="16" customFormat="1" x14ac:dyDescent="0.25">
      <c r="A377" s="123" t="s">
        <v>588</v>
      </c>
      <c r="B377" s="124"/>
      <c r="C377" s="139" t="s">
        <v>589</v>
      </c>
      <c r="D377" s="140"/>
      <c r="E377" s="140"/>
      <c r="F377" s="140"/>
      <c r="G377" s="141"/>
      <c r="H377" s="17" t="s">
        <v>18</v>
      </c>
      <c r="I377" s="66" t="s">
        <v>21</v>
      </c>
      <c r="J377" s="213">
        <v>0</v>
      </c>
      <c r="K377" s="66" t="s">
        <v>21</v>
      </c>
      <c r="L377" s="66">
        <f>IF(AND(I377=0,J377&gt;0),1,IF(AND(I377=0,J377=0),"-",IF(AND(I377&gt;0,J377=0),0,IF(I377&gt;0,J377/I3770,0))))</f>
        <v>0</v>
      </c>
      <c r="M377" s="17" t="s">
        <v>21</v>
      </c>
      <c r="Q377" s="81"/>
      <c r="R377" s="81"/>
    </row>
    <row r="378" spans="1:18" s="16" customFormat="1" x14ac:dyDescent="0.25">
      <c r="A378" s="123" t="s">
        <v>590</v>
      </c>
      <c r="B378" s="124"/>
      <c r="C378" s="139" t="s">
        <v>591</v>
      </c>
      <c r="D378" s="140"/>
      <c r="E378" s="140"/>
      <c r="F378" s="140"/>
      <c r="G378" s="141"/>
      <c r="H378" s="17" t="s">
        <v>18</v>
      </c>
      <c r="I378" s="66">
        <v>4.13</v>
      </c>
      <c r="J378" s="213">
        <v>0</v>
      </c>
      <c r="K378" s="82">
        <f>J378-I378</f>
        <v>-4.13</v>
      </c>
      <c r="L378" s="58">
        <f t="shared" si="21"/>
        <v>-1</v>
      </c>
      <c r="M378" s="27" t="s">
        <v>21</v>
      </c>
      <c r="Q378" s="81"/>
      <c r="R378" s="81"/>
    </row>
    <row r="379" spans="1:18" s="16" customFormat="1" x14ac:dyDescent="0.25">
      <c r="A379" s="123" t="s">
        <v>592</v>
      </c>
      <c r="B379" s="124"/>
      <c r="C379" s="139" t="s">
        <v>593</v>
      </c>
      <c r="D379" s="140"/>
      <c r="E379" s="140"/>
      <c r="F379" s="140"/>
      <c r="G379" s="141"/>
      <c r="H379" s="17" t="s">
        <v>18</v>
      </c>
      <c r="I379" s="66" t="s">
        <v>21</v>
      </c>
      <c r="J379" s="213">
        <v>0</v>
      </c>
      <c r="K379" s="66" t="s">
        <v>21</v>
      </c>
      <c r="L379" s="66">
        <f>IF(AND(I379=0,J379&gt;0),1,IF(AND(I379=0,J379=0),"-",IF(AND(I379&gt;0,J379=0),0,IF(I379&gt;0,J379/I3790,0))))</f>
        <v>0</v>
      </c>
      <c r="M379" s="17" t="s">
        <v>21</v>
      </c>
      <c r="Q379" s="81"/>
      <c r="R379" s="81"/>
    </row>
    <row r="380" spans="1:18" s="16" customFormat="1" x14ac:dyDescent="0.25">
      <c r="A380" s="123" t="s">
        <v>594</v>
      </c>
      <c r="B380" s="124"/>
      <c r="C380" s="139" t="s">
        <v>595</v>
      </c>
      <c r="D380" s="140"/>
      <c r="E380" s="140"/>
      <c r="F380" s="140"/>
      <c r="G380" s="141"/>
      <c r="H380" s="17" t="s">
        <v>18</v>
      </c>
      <c r="I380" s="66" t="s">
        <v>21</v>
      </c>
      <c r="J380" s="213">
        <v>0</v>
      </c>
      <c r="K380" s="66" t="s">
        <v>21</v>
      </c>
      <c r="L380" s="66">
        <f>IF(AND(I380=0,J380&gt;0),1,IF(AND(I380=0,J380=0),"-",IF(AND(I380&gt;0,J380=0),0,IF(I380&gt;0,J380/I3800,0))))</f>
        <v>0</v>
      </c>
      <c r="M380" s="17" t="s">
        <v>21</v>
      </c>
      <c r="Q380" s="81"/>
      <c r="R380" s="81"/>
    </row>
    <row r="381" spans="1:18" s="16" customFormat="1" ht="16.5" customHeight="1" x14ac:dyDescent="0.25">
      <c r="A381" s="123" t="s">
        <v>596</v>
      </c>
      <c r="B381" s="124"/>
      <c r="C381" s="142" t="s">
        <v>597</v>
      </c>
      <c r="D381" s="143"/>
      <c r="E381" s="143"/>
      <c r="F381" s="143"/>
      <c r="G381" s="144"/>
      <c r="H381" s="17" t="s">
        <v>18</v>
      </c>
      <c r="I381" s="66" t="s">
        <v>21</v>
      </c>
      <c r="J381" s="213">
        <v>0</v>
      </c>
      <c r="K381" s="66" t="s">
        <v>21</v>
      </c>
      <c r="L381" s="66">
        <f>IF(AND(I381=0,J381&gt;0),1,IF(AND(I381=0,J381=0),"-",IF(AND(I381&gt;0,J381=0),0,IF(I381&gt;0,J381/I3810,0))))</f>
        <v>0</v>
      </c>
      <c r="M381" s="17" t="s">
        <v>21</v>
      </c>
      <c r="Q381" s="81"/>
      <c r="R381" s="81"/>
    </row>
    <row r="382" spans="1:18" s="16" customFormat="1" x14ac:dyDescent="0.25">
      <c r="A382" s="123" t="s">
        <v>598</v>
      </c>
      <c r="B382" s="124"/>
      <c r="C382" s="197" t="s">
        <v>599</v>
      </c>
      <c r="D382" s="198"/>
      <c r="E382" s="198"/>
      <c r="F382" s="198"/>
      <c r="G382" s="199"/>
      <c r="H382" s="17" t="s">
        <v>18</v>
      </c>
      <c r="I382" s="66" t="s">
        <v>21</v>
      </c>
      <c r="J382" s="213">
        <v>0</v>
      </c>
      <c r="K382" s="66" t="s">
        <v>21</v>
      </c>
      <c r="L382" s="66">
        <f>IF(AND(I382=0,J382&gt;0),1,IF(AND(I382=0,J382=0),"-",IF(AND(I382&gt;0,J382=0),0,IF(I382&gt;0,J382/I3820,0))))</f>
        <v>0</v>
      </c>
      <c r="M382" s="17" t="s">
        <v>21</v>
      </c>
      <c r="Q382" s="81"/>
      <c r="R382" s="81"/>
    </row>
    <row r="383" spans="1:18" s="16" customFormat="1" x14ac:dyDescent="0.25">
      <c r="A383" s="123" t="s">
        <v>600</v>
      </c>
      <c r="B383" s="124"/>
      <c r="C383" s="142" t="s">
        <v>601</v>
      </c>
      <c r="D383" s="143"/>
      <c r="E383" s="143"/>
      <c r="F383" s="143"/>
      <c r="G383" s="144"/>
      <c r="H383" s="17" t="s">
        <v>18</v>
      </c>
      <c r="I383" s="66" t="s">
        <v>21</v>
      </c>
      <c r="J383" s="213">
        <v>0</v>
      </c>
      <c r="K383" s="66" t="s">
        <v>21</v>
      </c>
      <c r="L383" s="66">
        <f>IF(AND(I383=0,J383&gt;0),1,IF(AND(I383=0,J383=0),"-",IF(AND(I383&gt;0,J383=0),0,IF(I383&gt;0,J383/I3830,0))))</f>
        <v>0</v>
      </c>
      <c r="M383" s="17" t="s">
        <v>21</v>
      </c>
      <c r="Q383" s="81"/>
      <c r="R383" s="81"/>
    </row>
    <row r="384" spans="1:18" s="16" customFormat="1" x14ac:dyDescent="0.25">
      <c r="A384" s="123" t="s">
        <v>602</v>
      </c>
      <c r="B384" s="124"/>
      <c r="C384" s="197" t="s">
        <v>599</v>
      </c>
      <c r="D384" s="198"/>
      <c r="E384" s="198"/>
      <c r="F384" s="198"/>
      <c r="G384" s="199"/>
      <c r="H384" s="17" t="s">
        <v>18</v>
      </c>
      <c r="I384" s="66" t="s">
        <v>21</v>
      </c>
      <c r="J384" s="213">
        <v>0</v>
      </c>
      <c r="K384" s="66" t="s">
        <v>21</v>
      </c>
      <c r="L384" s="66">
        <f>IF(AND(I384=0,J384&gt;0),1,IF(AND(I384=0,J384=0),"-",IF(AND(I384&gt;0,J384=0),0,IF(I384&gt;0,J384/I3840,0))))</f>
        <v>0</v>
      </c>
      <c r="M384" s="17" t="s">
        <v>21</v>
      </c>
      <c r="Q384" s="81"/>
      <c r="R384" s="81"/>
    </row>
    <row r="385" spans="1:18" s="16" customFormat="1" x14ac:dyDescent="0.25">
      <c r="A385" s="123" t="s">
        <v>603</v>
      </c>
      <c r="B385" s="124"/>
      <c r="C385" s="139" t="s">
        <v>604</v>
      </c>
      <c r="D385" s="140"/>
      <c r="E385" s="140"/>
      <c r="F385" s="140"/>
      <c r="G385" s="141"/>
      <c r="H385" s="17" t="s">
        <v>18</v>
      </c>
      <c r="I385" s="66" t="s">
        <v>21</v>
      </c>
      <c r="J385" s="213">
        <v>0</v>
      </c>
      <c r="K385" s="66" t="s">
        <v>21</v>
      </c>
      <c r="L385" s="66">
        <f>IF(AND(I385=0,J385&gt;0),1,IF(AND(I385=0,J385=0),"-",IF(AND(I385&gt;0,J385=0),0,IF(I385&gt;0,J385/I3850,0))))</f>
        <v>0</v>
      </c>
      <c r="M385" s="17" t="s">
        <v>21</v>
      </c>
      <c r="Q385" s="81"/>
      <c r="R385" s="81"/>
    </row>
    <row r="386" spans="1:18" s="16" customFormat="1" x14ac:dyDescent="0.25">
      <c r="A386" s="123" t="s">
        <v>605</v>
      </c>
      <c r="B386" s="124"/>
      <c r="C386" s="139" t="s">
        <v>417</v>
      </c>
      <c r="D386" s="140"/>
      <c r="E386" s="140"/>
      <c r="F386" s="140"/>
      <c r="G386" s="141"/>
      <c r="H386" s="17" t="s">
        <v>18</v>
      </c>
      <c r="I386" s="66" t="s">
        <v>21</v>
      </c>
      <c r="J386" s="213">
        <v>0</v>
      </c>
      <c r="K386" s="66" t="s">
        <v>21</v>
      </c>
      <c r="L386" s="66">
        <f>IF(AND(I386=0,J386&gt;0),1,IF(AND(I386=0,J386=0),"-",IF(AND(I386&gt;0,J386=0),0,IF(I386&gt;0,J386/I3860,0))))</f>
        <v>0</v>
      </c>
      <c r="M386" s="17" t="s">
        <v>21</v>
      </c>
      <c r="Q386" s="81"/>
      <c r="R386" s="81"/>
    </row>
    <row r="387" spans="1:18" s="16" customFormat="1" ht="16.5" customHeight="1" x14ac:dyDescent="0.25">
      <c r="A387" s="123" t="s">
        <v>606</v>
      </c>
      <c r="B387" s="124"/>
      <c r="C387" s="139" t="s">
        <v>607</v>
      </c>
      <c r="D387" s="140"/>
      <c r="E387" s="140"/>
      <c r="F387" s="140"/>
      <c r="G387" s="141"/>
      <c r="H387" s="17" t="s">
        <v>18</v>
      </c>
      <c r="I387" s="66" t="s">
        <v>21</v>
      </c>
      <c r="J387" s="213">
        <v>0</v>
      </c>
      <c r="K387" s="66" t="s">
        <v>21</v>
      </c>
      <c r="L387" s="66">
        <f>IF(AND(I387=0,J387&gt;0),1,IF(AND(I387=0,J387=0),"-",IF(AND(I387&gt;0,J387=0),0,IF(I387&gt;0,J387/I3870,0))))</f>
        <v>0</v>
      </c>
      <c r="M387" s="17" t="s">
        <v>21</v>
      </c>
      <c r="Q387" s="81"/>
      <c r="R387" s="81"/>
    </row>
    <row r="388" spans="1:18" s="16" customFormat="1" x14ac:dyDescent="0.25">
      <c r="A388" s="123" t="s">
        <v>608</v>
      </c>
      <c r="B388" s="124"/>
      <c r="C388" s="142" t="s">
        <v>43</v>
      </c>
      <c r="D388" s="143"/>
      <c r="E388" s="143"/>
      <c r="F388" s="143"/>
      <c r="G388" s="144"/>
      <c r="H388" s="17" t="s">
        <v>18</v>
      </c>
      <c r="I388" s="66" t="s">
        <v>21</v>
      </c>
      <c r="J388" s="213">
        <v>0</v>
      </c>
      <c r="K388" s="66" t="s">
        <v>21</v>
      </c>
      <c r="L388" s="66">
        <f>IF(AND(I388=0,J388&gt;0),1,IF(AND(I388=0,J388=0),"-",IF(AND(I388&gt;0,J388=0),0,IF(I388&gt;0,J388/I3880,0))))</f>
        <v>0</v>
      </c>
      <c r="M388" s="17" t="s">
        <v>21</v>
      </c>
      <c r="Q388" s="81"/>
      <c r="R388" s="81"/>
    </row>
    <row r="389" spans="1:18" s="16" customFormat="1" x14ac:dyDescent="0.25">
      <c r="A389" s="123" t="s">
        <v>609</v>
      </c>
      <c r="B389" s="124"/>
      <c r="C389" s="142" t="s">
        <v>45</v>
      </c>
      <c r="D389" s="143"/>
      <c r="E389" s="143"/>
      <c r="F389" s="143"/>
      <c r="G389" s="144"/>
      <c r="H389" s="17" t="s">
        <v>18</v>
      </c>
      <c r="I389" s="66" t="s">
        <v>21</v>
      </c>
      <c r="J389" s="213">
        <v>0</v>
      </c>
      <c r="K389" s="66" t="s">
        <v>21</v>
      </c>
      <c r="L389" s="66">
        <f>IF(AND(I389=0,J389&gt;0),1,IF(AND(I389=0,J389=0),"-",IF(AND(I389&gt;0,J389=0),0,IF(I389&gt;0,J389/I3890,0))))</f>
        <v>0</v>
      </c>
      <c r="M389" s="17" t="s">
        <v>21</v>
      </c>
      <c r="Q389" s="81"/>
      <c r="R389" s="81"/>
    </row>
    <row r="390" spans="1:18" s="16" customFormat="1" ht="16.5" customHeight="1" x14ac:dyDescent="0.25">
      <c r="A390" s="123" t="s">
        <v>24</v>
      </c>
      <c r="B390" s="124"/>
      <c r="C390" s="133" t="s">
        <v>610</v>
      </c>
      <c r="D390" s="134"/>
      <c r="E390" s="134"/>
      <c r="F390" s="134"/>
      <c r="G390" s="135"/>
      <c r="H390" s="17" t="s">
        <v>18</v>
      </c>
      <c r="I390" s="66" t="s">
        <v>21</v>
      </c>
      <c r="J390" s="213">
        <v>0</v>
      </c>
      <c r="K390" s="66" t="s">
        <v>21</v>
      </c>
      <c r="L390" s="66">
        <f>IF(AND(I390=0,J390&gt;0),1,IF(AND(I390=0,J390=0),"-",IF(AND(I390&gt;0,J390=0),0,IF(I390&gt;0,J390/I3900,0))))</f>
        <v>0</v>
      </c>
      <c r="M390" s="17" t="s">
        <v>21</v>
      </c>
      <c r="Q390" s="81"/>
      <c r="R390" s="81"/>
    </row>
    <row r="391" spans="1:18" s="16" customFormat="1" ht="16.5" customHeight="1" x14ac:dyDescent="0.25">
      <c r="A391" s="123" t="s">
        <v>611</v>
      </c>
      <c r="B391" s="124"/>
      <c r="C391" s="139" t="s">
        <v>23</v>
      </c>
      <c r="D391" s="140"/>
      <c r="E391" s="140"/>
      <c r="F391" s="140"/>
      <c r="G391" s="141"/>
      <c r="H391" s="17" t="s">
        <v>18</v>
      </c>
      <c r="I391" s="66" t="s">
        <v>21</v>
      </c>
      <c r="J391" s="213">
        <v>0</v>
      </c>
      <c r="K391" s="66" t="s">
        <v>21</v>
      </c>
      <c r="L391" s="66">
        <f>IF(AND(I391=0,J391&gt;0),1,IF(AND(I391=0,J391=0),"-",IF(AND(I391&gt;0,J391=0),0,IF(I391&gt;0,J391/I3910,0))))</f>
        <v>0</v>
      </c>
      <c r="M391" s="17" t="s">
        <v>21</v>
      </c>
      <c r="Q391" s="81"/>
      <c r="R391" s="81"/>
    </row>
    <row r="392" spans="1:18" s="16" customFormat="1" ht="16.5" customHeight="1" x14ac:dyDescent="0.25">
      <c r="A392" s="123" t="s">
        <v>612</v>
      </c>
      <c r="B392" s="124"/>
      <c r="C392" s="139" t="s">
        <v>25</v>
      </c>
      <c r="D392" s="140"/>
      <c r="E392" s="140"/>
      <c r="F392" s="140"/>
      <c r="G392" s="141"/>
      <c r="H392" s="17" t="s">
        <v>18</v>
      </c>
      <c r="I392" s="66" t="s">
        <v>21</v>
      </c>
      <c r="J392" s="213">
        <v>0</v>
      </c>
      <c r="K392" s="66" t="s">
        <v>21</v>
      </c>
      <c r="L392" s="66">
        <f>IF(AND(I392=0,J392&gt;0),1,IF(AND(I392=0,J392=0),"-",IF(AND(I392&gt;0,J392=0),0,IF(I392&gt;0,J392/I3920,0))))</f>
        <v>0</v>
      </c>
      <c r="M392" s="17" t="s">
        <v>21</v>
      </c>
      <c r="Q392" s="81"/>
      <c r="R392" s="81"/>
    </row>
    <row r="393" spans="1:18" s="16" customFormat="1" ht="16.5" customHeight="1" x14ac:dyDescent="0.25">
      <c r="A393" s="123" t="s">
        <v>613</v>
      </c>
      <c r="B393" s="124"/>
      <c r="C393" s="139" t="s">
        <v>27</v>
      </c>
      <c r="D393" s="140"/>
      <c r="E393" s="140"/>
      <c r="F393" s="140"/>
      <c r="G393" s="141"/>
      <c r="H393" s="17" t="s">
        <v>18</v>
      </c>
      <c r="I393" s="66" t="s">
        <v>21</v>
      </c>
      <c r="J393" s="213">
        <v>0</v>
      </c>
      <c r="K393" s="66" t="s">
        <v>21</v>
      </c>
      <c r="L393" s="66">
        <f>IF(AND(I393=0,J393&gt;0),1,IF(AND(I393=0,J393=0),"-",IF(AND(I393&gt;0,J393=0),0,IF(I393&gt;0,J393/I3930,0))))</f>
        <v>0</v>
      </c>
      <c r="M393" s="17" t="s">
        <v>21</v>
      </c>
      <c r="Q393" s="81"/>
      <c r="R393" s="81"/>
    </row>
    <row r="394" spans="1:18" s="16" customFormat="1" x14ac:dyDescent="0.25">
      <c r="A394" s="123" t="s">
        <v>26</v>
      </c>
      <c r="B394" s="124"/>
      <c r="C394" s="133" t="s">
        <v>614</v>
      </c>
      <c r="D394" s="134"/>
      <c r="E394" s="134"/>
      <c r="F394" s="134"/>
      <c r="G394" s="135"/>
      <c r="H394" s="17" t="s">
        <v>18</v>
      </c>
      <c r="I394" s="66" t="s">
        <v>21</v>
      </c>
      <c r="J394" s="213">
        <v>0</v>
      </c>
      <c r="K394" s="66" t="s">
        <v>21</v>
      </c>
      <c r="L394" s="66">
        <f>IF(AND(I394=0,J394&gt;0),1,IF(AND(I394=0,J394=0),"-",IF(AND(I394&gt;0,J394=0),0,IF(I394&gt;0,J394/I3940,0))))</f>
        <v>0</v>
      </c>
      <c r="M394" s="17" t="s">
        <v>21</v>
      </c>
      <c r="Q394" s="81"/>
      <c r="R394" s="81"/>
    </row>
    <row r="395" spans="1:18" s="16" customFormat="1" x14ac:dyDescent="0.25">
      <c r="A395" s="123" t="s">
        <v>28</v>
      </c>
      <c r="B395" s="124"/>
      <c r="C395" s="125" t="s">
        <v>615</v>
      </c>
      <c r="D395" s="126"/>
      <c r="E395" s="126"/>
      <c r="F395" s="126"/>
      <c r="G395" s="127"/>
      <c r="H395" s="17" t="s">
        <v>18</v>
      </c>
      <c r="I395" s="66">
        <v>12.09</v>
      </c>
      <c r="J395" s="213">
        <v>0</v>
      </c>
      <c r="K395" s="66">
        <f>J395-I395</f>
        <v>-12.09</v>
      </c>
      <c r="L395" s="58">
        <f t="shared" si="21"/>
        <v>-1</v>
      </c>
      <c r="M395" s="17" t="s">
        <v>21</v>
      </c>
      <c r="Q395" s="81"/>
      <c r="R395" s="81"/>
    </row>
    <row r="396" spans="1:18" s="16" customFormat="1" x14ac:dyDescent="0.25">
      <c r="A396" s="123" t="s">
        <v>616</v>
      </c>
      <c r="B396" s="124"/>
      <c r="C396" s="133" t="s">
        <v>617</v>
      </c>
      <c r="D396" s="134"/>
      <c r="E396" s="134"/>
      <c r="F396" s="134"/>
      <c r="G396" s="135"/>
      <c r="H396" s="17" t="s">
        <v>18</v>
      </c>
      <c r="I396" s="66">
        <v>12.09</v>
      </c>
      <c r="J396" s="213">
        <v>0</v>
      </c>
      <c r="K396" s="66">
        <f>J396-I396</f>
        <v>-12.09</v>
      </c>
      <c r="L396" s="58">
        <f t="shared" si="21"/>
        <v>-1</v>
      </c>
      <c r="M396" s="17" t="s">
        <v>21</v>
      </c>
      <c r="Q396" s="81"/>
      <c r="R396" s="81"/>
    </row>
    <row r="397" spans="1:18" s="16" customFormat="1" x14ac:dyDescent="0.25">
      <c r="A397" s="123" t="s">
        <v>618</v>
      </c>
      <c r="B397" s="124"/>
      <c r="C397" s="139" t="s">
        <v>619</v>
      </c>
      <c r="D397" s="140"/>
      <c r="E397" s="140"/>
      <c r="F397" s="140"/>
      <c r="G397" s="141"/>
      <c r="H397" s="17" t="s">
        <v>18</v>
      </c>
      <c r="I397" s="66" t="s">
        <v>21</v>
      </c>
      <c r="J397" s="213">
        <v>0</v>
      </c>
      <c r="K397" s="66" t="s">
        <v>21</v>
      </c>
      <c r="L397" s="66">
        <f>IF(AND(I397=0,J397&gt;0),1,IF(AND(I397=0,J397=0),"-",IF(AND(I397&gt;0,J397=0),0,IF(I397&gt;0,J397/I3970,0))))</f>
        <v>0</v>
      </c>
      <c r="M397" s="17" t="s">
        <v>21</v>
      </c>
      <c r="Q397" s="81"/>
      <c r="R397" s="81"/>
    </row>
    <row r="398" spans="1:18" s="16" customFormat="1" ht="16.5" customHeight="1" x14ac:dyDescent="0.25">
      <c r="A398" s="123" t="s">
        <v>620</v>
      </c>
      <c r="B398" s="124"/>
      <c r="C398" s="139" t="s">
        <v>23</v>
      </c>
      <c r="D398" s="140"/>
      <c r="E398" s="140"/>
      <c r="F398" s="140"/>
      <c r="G398" s="141"/>
      <c r="H398" s="17" t="s">
        <v>18</v>
      </c>
      <c r="I398" s="66" t="s">
        <v>21</v>
      </c>
      <c r="J398" s="213">
        <v>0</v>
      </c>
      <c r="K398" s="66" t="s">
        <v>21</v>
      </c>
      <c r="L398" s="66">
        <f>IF(AND(I398=0,J398&gt;0),1,IF(AND(I398=0,J398=0),"-",IF(AND(I398&gt;0,J398=0),0,IF(I398&gt;0,J398/I3980,0))))</f>
        <v>0</v>
      </c>
      <c r="M398" s="17" t="s">
        <v>21</v>
      </c>
      <c r="Q398" s="81"/>
      <c r="R398" s="81"/>
    </row>
    <row r="399" spans="1:18" s="16" customFormat="1" ht="16.5" customHeight="1" x14ac:dyDescent="0.25">
      <c r="A399" s="123" t="s">
        <v>621</v>
      </c>
      <c r="B399" s="124"/>
      <c r="C399" s="139" t="s">
        <v>25</v>
      </c>
      <c r="D399" s="140"/>
      <c r="E399" s="140"/>
      <c r="F399" s="140"/>
      <c r="G399" s="141"/>
      <c r="H399" s="17" t="s">
        <v>18</v>
      </c>
      <c r="I399" s="66" t="s">
        <v>21</v>
      </c>
      <c r="J399" s="213">
        <v>0</v>
      </c>
      <c r="K399" s="66" t="s">
        <v>21</v>
      </c>
      <c r="L399" s="66">
        <f>IF(AND(I399=0,J399&gt;0),1,IF(AND(I399=0,J399=0),"-",IF(AND(I399&gt;0,J399=0),0,IF(I399&gt;0,J399/I3990,0))))</f>
        <v>0</v>
      </c>
      <c r="M399" s="17" t="s">
        <v>21</v>
      </c>
      <c r="Q399" s="81"/>
      <c r="R399" s="81"/>
    </row>
    <row r="400" spans="1:18" s="16" customFormat="1" ht="16.5" customHeight="1" x14ac:dyDescent="0.25">
      <c r="A400" s="123" t="s">
        <v>622</v>
      </c>
      <c r="B400" s="124"/>
      <c r="C400" s="139" t="s">
        <v>27</v>
      </c>
      <c r="D400" s="140"/>
      <c r="E400" s="140"/>
      <c r="F400" s="140"/>
      <c r="G400" s="141"/>
      <c r="H400" s="17" t="s">
        <v>18</v>
      </c>
      <c r="I400" s="66" t="s">
        <v>21</v>
      </c>
      <c r="J400" s="213">
        <v>0</v>
      </c>
      <c r="K400" s="66" t="s">
        <v>21</v>
      </c>
      <c r="L400" s="66">
        <f>IF(AND(I400=0,J400&gt;0),1,IF(AND(I400=0,J400=0),"-",IF(AND(I400&gt;0,J400=0),0,IF(I400&gt;0,J400/I4000,0))))</f>
        <v>0</v>
      </c>
      <c r="M400" s="17" t="s">
        <v>21</v>
      </c>
      <c r="Q400" s="81"/>
      <c r="R400" s="81"/>
    </row>
    <row r="401" spans="1:18" s="16" customFormat="1" x14ac:dyDescent="0.25">
      <c r="A401" s="123" t="s">
        <v>623</v>
      </c>
      <c r="B401" s="124"/>
      <c r="C401" s="139" t="s">
        <v>402</v>
      </c>
      <c r="D401" s="140"/>
      <c r="E401" s="140"/>
      <c r="F401" s="140"/>
      <c r="G401" s="141"/>
      <c r="H401" s="17" t="s">
        <v>18</v>
      </c>
      <c r="I401" s="66" t="s">
        <v>21</v>
      </c>
      <c r="J401" s="213">
        <v>0</v>
      </c>
      <c r="K401" s="66" t="s">
        <v>21</v>
      </c>
      <c r="L401" s="66">
        <f>IF(AND(I401=0,J401&gt;0),1,IF(AND(I401=0,J401=0),"-",IF(AND(I401&gt;0,J401=0),0,IF(I401&gt;0,J401/I4010,0))))</f>
        <v>0</v>
      </c>
      <c r="M401" s="17" t="s">
        <v>21</v>
      </c>
      <c r="Q401" s="81"/>
      <c r="R401" s="81"/>
    </row>
    <row r="402" spans="1:18" s="16" customFormat="1" x14ac:dyDescent="0.25">
      <c r="A402" s="123" t="s">
        <v>624</v>
      </c>
      <c r="B402" s="124"/>
      <c r="C402" s="139" t="s">
        <v>405</v>
      </c>
      <c r="D402" s="140"/>
      <c r="E402" s="140"/>
      <c r="F402" s="140"/>
      <c r="G402" s="141"/>
      <c r="H402" s="17" t="s">
        <v>18</v>
      </c>
      <c r="I402" s="66">
        <v>12.09</v>
      </c>
      <c r="J402" s="213">
        <v>0</v>
      </c>
      <c r="K402" s="66">
        <f>J402-I402</f>
        <v>-12.09</v>
      </c>
      <c r="L402" s="58">
        <f t="shared" ref="L402:L426" si="22">IF(AND(I402=0,J402&gt;0),1,IF(AND(I402=0,J402=0),"-",IF(AND(I402&gt;0,J402=0),-1,IF(I402&gt;0,J402/I402-1,-1))))</f>
        <v>-1</v>
      </c>
      <c r="M402" s="17" t="s">
        <v>21</v>
      </c>
      <c r="Q402" s="81"/>
      <c r="R402" s="81"/>
    </row>
    <row r="403" spans="1:18" s="16" customFormat="1" x14ac:dyDescent="0.25">
      <c r="A403" s="123" t="s">
        <v>625</v>
      </c>
      <c r="B403" s="124"/>
      <c r="C403" s="139" t="s">
        <v>408</v>
      </c>
      <c r="D403" s="140"/>
      <c r="E403" s="140"/>
      <c r="F403" s="140"/>
      <c r="G403" s="141"/>
      <c r="H403" s="17" t="s">
        <v>18</v>
      </c>
      <c r="I403" s="66" t="s">
        <v>21</v>
      </c>
      <c r="J403" s="213">
        <v>0</v>
      </c>
      <c r="K403" s="66" t="s">
        <v>21</v>
      </c>
      <c r="L403" s="66">
        <f>IF(AND(I403=0,J403&gt;0),1,IF(AND(I403=0,J403=0),"-",IF(AND(I403&gt;0,J403=0),0,IF(I403&gt;0,J403/I4030,0))))</f>
        <v>0</v>
      </c>
      <c r="M403" s="17" t="s">
        <v>21</v>
      </c>
      <c r="Q403" s="81"/>
      <c r="R403" s="81"/>
    </row>
    <row r="404" spans="1:18" s="16" customFormat="1" x14ac:dyDescent="0.25">
      <c r="A404" s="123" t="s">
        <v>626</v>
      </c>
      <c r="B404" s="124"/>
      <c r="C404" s="139" t="s">
        <v>414</v>
      </c>
      <c r="D404" s="140"/>
      <c r="E404" s="140"/>
      <c r="F404" s="140"/>
      <c r="G404" s="141"/>
      <c r="H404" s="17" t="s">
        <v>18</v>
      </c>
      <c r="I404" s="66" t="s">
        <v>21</v>
      </c>
      <c r="J404" s="213">
        <v>0</v>
      </c>
      <c r="K404" s="66" t="s">
        <v>21</v>
      </c>
      <c r="L404" s="66">
        <f>IF(AND(I404=0,J404&gt;0),1,IF(AND(I404=0,J404=0),"-",IF(AND(I404&gt;0,J404=0),0,IF(I404&gt;0,J404/I4040,0))))</f>
        <v>0</v>
      </c>
      <c r="M404" s="17" t="s">
        <v>21</v>
      </c>
      <c r="Q404" s="81"/>
      <c r="R404" s="81"/>
    </row>
    <row r="405" spans="1:18" s="16" customFormat="1" x14ac:dyDescent="0.25">
      <c r="A405" s="123" t="s">
        <v>627</v>
      </c>
      <c r="B405" s="124"/>
      <c r="C405" s="139" t="s">
        <v>417</v>
      </c>
      <c r="D405" s="140"/>
      <c r="E405" s="140"/>
      <c r="F405" s="140"/>
      <c r="G405" s="141"/>
      <c r="H405" s="17" t="s">
        <v>18</v>
      </c>
      <c r="I405" s="66" t="s">
        <v>21</v>
      </c>
      <c r="J405" s="213">
        <v>0</v>
      </c>
      <c r="K405" s="66" t="s">
        <v>21</v>
      </c>
      <c r="L405" s="66">
        <f>IF(AND(I405=0,J405&gt;0),1,IF(AND(I405=0,J405=0),"-",IF(AND(I405&gt;0,J405=0),0,IF(I405&gt;0,J405/I4050,0))))</f>
        <v>0</v>
      </c>
      <c r="M405" s="17" t="s">
        <v>21</v>
      </c>
      <c r="Q405" s="81"/>
      <c r="R405" s="81"/>
    </row>
    <row r="406" spans="1:18" s="16" customFormat="1" ht="16.5" customHeight="1" x14ac:dyDescent="0.25">
      <c r="A406" s="123" t="s">
        <v>628</v>
      </c>
      <c r="B406" s="124"/>
      <c r="C406" s="139" t="s">
        <v>629</v>
      </c>
      <c r="D406" s="140"/>
      <c r="E406" s="140"/>
      <c r="F406" s="140"/>
      <c r="G406" s="141"/>
      <c r="H406" s="17" t="s">
        <v>18</v>
      </c>
      <c r="I406" s="66" t="s">
        <v>21</v>
      </c>
      <c r="J406" s="213">
        <v>0</v>
      </c>
      <c r="K406" s="66" t="s">
        <v>21</v>
      </c>
      <c r="L406" s="66">
        <f>IF(AND(I406=0,J406&gt;0),1,IF(AND(I406=0,J406=0),"-",IF(AND(I406&gt;0,J406=0),0,IF(I406&gt;0,J406/I4060,0))))</f>
        <v>0</v>
      </c>
      <c r="M406" s="17" t="s">
        <v>21</v>
      </c>
      <c r="Q406" s="81"/>
      <c r="R406" s="81"/>
    </row>
    <row r="407" spans="1:18" s="16" customFormat="1" x14ac:dyDescent="0.25">
      <c r="A407" s="123" t="s">
        <v>630</v>
      </c>
      <c r="B407" s="124"/>
      <c r="C407" s="142" t="s">
        <v>43</v>
      </c>
      <c r="D407" s="143"/>
      <c r="E407" s="143"/>
      <c r="F407" s="143"/>
      <c r="G407" s="144"/>
      <c r="H407" s="17" t="s">
        <v>18</v>
      </c>
      <c r="I407" s="66" t="s">
        <v>21</v>
      </c>
      <c r="J407" s="213">
        <v>0</v>
      </c>
      <c r="K407" s="66" t="s">
        <v>21</v>
      </c>
      <c r="L407" s="66">
        <f>IF(AND(I407=0,J407&gt;0),1,IF(AND(I407=0,J407=0),"-",IF(AND(I407&gt;0,J407=0),0,IF(I407&gt;0,J407/I4070,0))))</f>
        <v>0</v>
      </c>
      <c r="M407" s="17" t="s">
        <v>21</v>
      </c>
      <c r="Q407" s="81"/>
      <c r="R407" s="81"/>
    </row>
    <row r="408" spans="1:18" s="16" customFormat="1" x14ac:dyDescent="0.25">
      <c r="A408" s="123" t="s">
        <v>631</v>
      </c>
      <c r="B408" s="124"/>
      <c r="C408" s="142" t="s">
        <v>45</v>
      </c>
      <c r="D408" s="143"/>
      <c r="E408" s="143"/>
      <c r="F408" s="143"/>
      <c r="G408" s="144"/>
      <c r="H408" s="17" t="s">
        <v>18</v>
      </c>
      <c r="I408" s="66" t="s">
        <v>21</v>
      </c>
      <c r="J408" s="213">
        <v>0</v>
      </c>
      <c r="K408" s="66" t="s">
        <v>21</v>
      </c>
      <c r="L408" s="66">
        <f>IF(AND(I408=0,J408&gt;0),1,IF(AND(I408=0,J408=0),"-",IF(AND(I408&gt;0,J408=0),0,IF(I408&gt;0,J408/I4080,0))))</f>
        <v>0</v>
      </c>
      <c r="M408" s="17" t="s">
        <v>21</v>
      </c>
      <c r="Q408" s="81"/>
      <c r="R408" s="81"/>
    </row>
    <row r="409" spans="1:18" s="16" customFormat="1" x14ac:dyDescent="0.25">
      <c r="A409" s="123" t="s">
        <v>632</v>
      </c>
      <c r="B409" s="124"/>
      <c r="C409" s="133" t="s">
        <v>633</v>
      </c>
      <c r="D409" s="134"/>
      <c r="E409" s="134"/>
      <c r="F409" s="134"/>
      <c r="G409" s="135"/>
      <c r="H409" s="17" t="s">
        <v>18</v>
      </c>
      <c r="I409" s="66" t="s">
        <v>21</v>
      </c>
      <c r="J409" s="213">
        <v>0</v>
      </c>
      <c r="K409" s="66" t="s">
        <v>21</v>
      </c>
      <c r="L409" s="66">
        <f>IF(AND(I409=0,J409&gt;0),1,IF(AND(I409=0,J409=0),"-",IF(AND(I409&gt;0,J409=0),0,IF(I409&gt;0,J409/I4090,0))))</f>
        <v>0</v>
      </c>
      <c r="M409" s="17" t="s">
        <v>21</v>
      </c>
      <c r="Q409" s="81"/>
      <c r="R409" s="81"/>
    </row>
    <row r="410" spans="1:18" s="16" customFormat="1" x14ac:dyDescent="0.25">
      <c r="A410" s="123" t="s">
        <v>634</v>
      </c>
      <c r="B410" s="124"/>
      <c r="C410" s="133" t="s">
        <v>635</v>
      </c>
      <c r="D410" s="134"/>
      <c r="E410" s="134"/>
      <c r="F410" s="134"/>
      <c r="G410" s="135"/>
      <c r="H410" s="17" t="s">
        <v>18</v>
      </c>
      <c r="I410" s="66" t="s">
        <v>21</v>
      </c>
      <c r="J410" s="213">
        <v>0</v>
      </c>
      <c r="K410" s="66" t="s">
        <v>21</v>
      </c>
      <c r="L410" s="66">
        <f>IF(AND(I410=0,J410&gt;0),1,IF(AND(I410=0,J410=0),"-",IF(AND(I410&gt;0,J410=0),0,IF(I410&gt;0,J410/I4100,0))))</f>
        <v>0</v>
      </c>
      <c r="M410" s="17" t="s">
        <v>21</v>
      </c>
      <c r="Q410" s="81"/>
      <c r="R410" s="81"/>
    </row>
    <row r="411" spans="1:18" s="16" customFormat="1" x14ac:dyDescent="0.25">
      <c r="A411" s="123" t="s">
        <v>636</v>
      </c>
      <c r="B411" s="124"/>
      <c r="C411" s="139" t="s">
        <v>619</v>
      </c>
      <c r="D411" s="140"/>
      <c r="E411" s="140"/>
      <c r="F411" s="140"/>
      <c r="G411" s="141"/>
      <c r="H411" s="17" t="s">
        <v>18</v>
      </c>
      <c r="I411" s="66" t="s">
        <v>21</v>
      </c>
      <c r="J411" s="213">
        <v>0</v>
      </c>
      <c r="K411" s="66" t="s">
        <v>21</v>
      </c>
      <c r="L411" s="66">
        <f>IF(AND(I411=0,J411&gt;0),1,IF(AND(I411=0,J411=0),"-",IF(AND(I411&gt;0,J411=0),0,IF(I411&gt;0,J411/I4110,0))))</f>
        <v>0</v>
      </c>
      <c r="M411" s="17" t="s">
        <v>21</v>
      </c>
      <c r="Q411" s="81"/>
      <c r="R411" s="81"/>
    </row>
    <row r="412" spans="1:18" s="16" customFormat="1" ht="16.5" customHeight="1" x14ac:dyDescent="0.25">
      <c r="A412" s="123" t="s">
        <v>637</v>
      </c>
      <c r="B412" s="124"/>
      <c r="C412" s="139" t="s">
        <v>23</v>
      </c>
      <c r="D412" s="140"/>
      <c r="E412" s="140"/>
      <c r="F412" s="140"/>
      <c r="G412" s="141"/>
      <c r="H412" s="17" t="s">
        <v>18</v>
      </c>
      <c r="I412" s="66" t="s">
        <v>21</v>
      </c>
      <c r="J412" s="213">
        <v>0</v>
      </c>
      <c r="K412" s="66" t="s">
        <v>21</v>
      </c>
      <c r="L412" s="66">
        <f>IF(AND(I412=0,J412&gt;0),1,IF(AND(I412=0,J412=0),"-",IF(AND(I412&gt;0,J412=0),0,IF(I412&gt;0,J412/I4120,0))))</f>
        <v>0</v>
      </c>
      <c r="M412" s="17" t="s">
        <v>21</v>
      </c>
      <c r="Q412" s="81"/>
      <c r="R412" s="81"/>
    </row>
    <row r="413" spans="1:18" s="16" customFormat="1" ht="16.5" customHeight="1" x14ac:dyDescent="0.25">
      <c r="A413" s="123" t="s">
        <v>638</v>
      </c>
      <c r="B413" s="124"/>
      <c r="C413" s="139" t="s">
        <v>25</v>
      </c>
      <c r="D413" s="140"/>
      <c r="E413" s="140"/>
      <c r="F413" s="140"/>
      <c r="G413" s="141"/>
      <c r="H413" s="17" t="s">
        <v>18</v>
      </c>
      <c r="I413" s="66" t="s">
        <v>21</v>
      </c>
      <c r="J413" s="213">
        <v>0</v>
      </c>
      <c r="K413" s="66" t="s">
        <v>21</v>
      </c>
      <c r="L413" s="66">
        <f>IF(AND(I413=0,J413&gt;0),1,IF(AND(I413=0,J413=0),"-",IF(AND(I413&gt;0,J413=0),0,IF(I413&gt;0,J413/I4130,0))))</f>
        <v>0</v>
      </c>
      <c r="M413" s="17" t="s">
        <v>21</v>
      </c>
      <c r="Q413" s="81"/>
      <c r="R413" s="81"/>
    </row>
    <row r="414" spans="1:18" s="16" customFormat="1" ht="16.5" customHeight="1" x14ac:dyDescent="0.25">
      <c r="A414" s="123" t="s">
        <v>638</v>
      </c>
      <c r="B414" s="124"/>
      <c r="C414" s="139" t="s">
        <v>27</v>
      </c>
      <c r="D414" s="140"/>
      <c r="E414" s="140"/>
      <c r="F414" s="140"/>
      <c r="G414" s="141"/>
      <c r="H414" s="17" t="s">
        <v>18</v>
      </c>
      <c r="I414" s="66" t="s">
        <v>21</v>
      </c>
      <c r="J414" s="213">
        <v>0</v>
      </c>
      <c r="K414" s="66" t="s">
        <v>21</v>
      </c>
      <c r="L414" s="66">
        <f>IF(AND(I414=0,J414&gt;0),1,IF(AND(I414=0,J414=0),"-",IF(AND(I414&gt;0,J414=0),0,IF(I414&gt;0,J414/I4140,0))))</f>
        <v>0</v>
      </c>
      <c r="M414" s="17" t="s">
        <v>21</v>
      </c>
      <c r="Q414" s="81"/>
      <c r="R414" s="81"/>
    </row>
    <row r="415" spans="1:18" s="16" customFormat="1" x14ac:dyDescent="0.25">
      <c r="A415" s="123" t="s">
        <v>639</v>
      </c>
      <c r="B415" s="124"/>
      <c r="C415" s="139" t="s">
        <v>402</v>
      </c>
      <c r="D415" s="140"/>
      <c r="E415" s="140"/>
      <c r="F415" s="140"/>
      <c r="G415" s="141"/>
      <c r="H415" s="17" t="s">
        <v>18</v>
      </c>
      <c r="I415" s="66" t="s">
        <v>21</v>
      </c>
      <c r="J415" s="213">
        <v>0</v>
      </c>
      <c r="K415" s="66" t="s">
        <v>21</v>
      </c>
      <c r="L415" s="66">
        <f>IF(AND(I415=0,J415&gt;0),1,IF(AND(I415=0,J415=0),"-",IF(AND(I415&gt;0,J415=0),0,IF(I415&gt;0,J415/I4150,0))))</f>
        <v>0</v>
      </c>
      <c r="M415" s="17" t="s">
        <v>21</v>
      </c>
      <c r="Q415" s="81"/>
      <c r="R415" s="81"/>
    </row>
    <row r="416" spans="1:18" s="16" customFormat="1" x14ac:dyDescent="0.25">
      <c r="A416" s="123" t="s">
        <v>640</v>
      </c>
      <c r="B416" s="124"/>
      <c r="C416" s="139" t="s">
        <v>405</v>
      </c>
      <c r="D416" s="140"/>
      <c r="E416" s="140"/>
      <c r="F416" s="140"/>
      <c r="G416" s="141"/>
      <c r="H416" s="17" t="s">
        <v>18</v>
      </c>
      <c r="I416" s="66" t="s">
        <v>21</v>
      </c>
      <c r="J416" s="213">
        <v>0</v>
      </c>
      <c r="K416" s="66" t="s">
        <v>21</v>
      </c>
      <c r="L416" s="66">
        <f>IF(AND(I416=0,J416&gt;0),1,IF(AND(I416=0,J416=0),"-",IF(AND(I416&gt;0,J416=0),0,IF(I416&gt;0,J416/I4160,0))))</f>
        <v>0</v>
      </c>
      <c r="M416" s="17" t="s">
        <v>21</v>
      </c>
      <c r="Q416" s="81"/>
      <c r="R416" s="81"/>
    </row>
    <row r="417" spans="1:18" s="16" customFormat="1" x14ac:dyDescent="0.25">
      <c r="A417" s="123" t="s">
        <v>641</v>
      </c>
      <c r="B417" s="124"/>
      <c r="C417" s="139" t="s">
        <v>408</v>
      </c>
      <c r="D417" s="140"/>
      <c r="E417" s="140"/>
      <c r="F417" s="140"/>
      <c r="G417" s="141"/>
      <c r="H417" s="17" t="s">
        <v>18</v>
      </c>
      <c r="I417" s="66" t="s">
        <v>21</v>
      </c>
      <c r="J417" s="213">
        <v>0</v>
      </c>
      <c r="K417" s="66" t="s">
        <v>21</v>
      </c>
      <c r="L417" s="66">
        <f>IF(AND(I417=0,J417&gt;0),1,IF(AND(I417=0,J417=0),"-",IF(AND(I417&gt;0,J417=0),0,IF(I417&gt;0,J417/I4170,0))))</f>
        <v>0</v>
      </c>
      <c r="M417" s="17" t="s">
        <v>21</v>
      </c>
      <c r="Q417" s="81"/>
      <c r="R417" s="81"/>
    </row>
    <row r="418" spans="1:18" s="16" customFormat="1" x14ac:dyDescent="0.25">
      <c r="A418" s="123" t="s">
        <v>642</v>
      </c>
      <c r="B418" s="124"/>
      <c r="C418" s="139" t="s">
        <v>414</v>
      </c>
      <c r="D418" s="140"/>
      <c r="E418" s="140"/>
      <c r="F418" s="140"/>
      <c r="G418" s="141"/>
      <c r="H418" s="17" t="s">
        <v>18</v>
      </c>
      <c r="I418" s="66" t="s">
        <v>21</v>
      </c>
      <c r="J418" s="213">
        <v>0</v>
      </c>
      <c r="K418" s="66" t="s">
        <v>21</v>
      </c>
      <c r="L418" s="66">
        <f>IF(AND(I418=0,J418&gt;0),1,IF(AND(I418=0,J418=0),"-",IF(AND(I418&gt;0,J418=0),0,IF(I418&gt;0,J418/I4180,0))))</f>
        <v>0</v>
      </c>
      <c r="M418" s="17" t="s">
        <v>21</v>
      </c>
      <c r="Q418" s="81"/>
      <c r="R418" s="81"/>
    </row>
    <row r="419" spans="1:18" s="16" customFormat="1" x14ac:dyDescent="0.25">
      <c r="A419" s="123" t="s">
        <v>643</v>
      </c>
      <c r="B419" s="124"/>
      <c r="C419" s="139" t="s">
        <v>417</v>
      </c>
      <c r="D419" s="140"/>
      <c r="E419" s="140"/>
      <c r="F419" s="140"/>
      <c r="G419" s="141"/>
      <c r="H419" s="17" t="s">
        <v>18</v>
      </c>
      <c r="I419" s="66" t="s">
        <v>21</v>
      </c>
      <c r="J419" s="213">
        <v>0</v>
      </c>
      <c r="K419" s="66" t="s">
        <v>21</v>
      </c>
      <c r="L419" s="66">
        <f>IF(AND(I419=0,J419&gt;0),1,IF(AND(I419=0,J419=0),"-",IF(AND(I419&gt;0,J419=0),0,IF(I419&gt;0,J419/I4190,0))))</f>
        <v>0</v>
      </c>
      <c r="M419" s="17" t="s">
        <v>21</v>
      </c>
      <c r="Q419" s="81"/>
      <c r="R419" s="81"/>
    </row>
    <row r="420" spans="1:18" s="16" customFormat="1" ht="16.5" customHeight="1" x14ac:dyDescent="0.25">
      <c r="A420" s="123" t="s">
        <v>644</v>
      </c>
      <c r="B420" s="124"/>
      <c r="C420" s="139" t="s">
        <v>629</v>
      </c>
      <c r="D420" s="140"/>
      <c r="E420" s="140"/>
      <c r="F420" s="140"/>
      <c r="G420" s="141"/>
      <c r="H420" s="17" t="s">
        <v>18</v>
      </c>
      <c r="I420" s="66" t="s">
        <v>21</v>
      </c>
      <c r="J420" s="213">
        <v>0</v>
      </c>
      <c r="K420" s="66" t="s">
        <v>21</v>
      </c>
      <c r="L420" s="66">
        <f>IF(AND(I420=0,J420&gt;0),1,IF(AND(I420=0,J420=0),"-",IF(AND(I420&gt;0,J420=0),0,IF(I420&gt;0,J420/I4200,0))))</f>
        <v>0</v>
      </c>
      <c r="M420" s="17" t="s">
        <v>21</v>
      </c>
      <c r="Q420" s="81"/>
      <c r="R420" s="81"/>
    </row>
    <row r="421" spans="1:18" s="16" customFormat="1" x14ac:dyDescent="0.25">
      <c r="A421" s="123" t="s">
        <v>645</v>
      </c>
      <c r="B421" s="124"/>
      <c r="C421" s="142" t="s">
        <v>43</v>
      </c>
      <c r="D421" s="143"/>
      <c r="E421" s="143"/>
      <c r="F421" s="143"/>
      <c r="G421" s="144"/>
      <c r="H421" s="17" t="s">
        <v>18</v>
      </c>
      <c r="I421" s="66" t="s">
        <v>21</v>
      </c>
      <c r="J421" s="213">
        <v>0</v>
      </c>
      <c r="K421" s="66" t="s">
        <v>21</v>
      </c>
      <c r="L421" s="66">
        <f>IF(AND(I421=0,J421&gt;0),1,IF(AND(I421=0,J421=0),"-",IF(AND(I421&gt;0,J421=0),0,IF(I421&gt;0,J421/I4210,0))))</f>
        <v>0</v>
      </c>
      <c r="M421" s="17" t="s">
        <v>21</v>
      </c>
      <c r="Q421" s="81"/>
      <c r="R421" s="81"/>
    </row>
    <row r="422" spans="1:18" s="16" customFormat="1" x14ac:dyDescent="0.25">
      <c r="A422" s="123" t="s">
        <v>646</v>
      </c>
      <c r="B422" s="124"/>
      <c r="C422" s="142" t="s">
        <v>45</v>
      </c>
      <c r="D422" s="143"/>
      <c r="E422" s="143"/>
      <c r="F422" s="143"/>
      <c r="G422" s="144"/>
      <c r="H422" s="17" t="s">
        <v>18</v>
      </c>
      <c r="I422" s="66" t="s">
        <v>21</v>
      </c>
      <c r="J422" s="213">
        <v>0</v>
      </c>
      <c r="K422" s="66" t="s">
        <v>21</v>
      </c>
      <c r="L422" s="66">
        <f>IF(AND(I422=0,J422&gt;0),1,IF(AND(I422=0,J422=0),"-",IF(AND(I422&gt;0,J422=0),0,IF(I422&gt;0,J422/I4220,0))))</f>
        <v>0</v>
      </c>
      <c r="M422" s="17" t="s">
        <v>21</v>
      </c>
      <c r="Q422" s="81"/>
      <c r="R422" s="81"/>
    </row>
    <row r="423" spans="1:18" s="16" customFormat="1" x14ac:dyDescent="0.25">
      <c r="A423" s="123" t="s">
        <v>30</v>
      </c>
      <c r="B423" s="124"/>
      <c r="C423" s="125" t="s">
        <v>647</v>
      </c>
      <c r="D423" s="126"/>
      <c r="E423" s="126"/>
      <c r="F423" s="126"/>
      <c r="G423" s="127"/>
      <c r="H423" s="17" t="s">
        <v>18</v>
      </c>
      <c r="I423" s="66">
        <v>3.24</v>
      </c>
      <c r="J423" s="213">
        <v>0</v>
      </c>
      <c r="K423" s="66">
        <f>J423-I423</f>
        <v>-3.24</v>
      </c>
      <c r="L423" s="57">
        <f t="shared" si="22"/>
        <v>-1</v>
      </c>
      <c r="M423" s="17" t="s">
        <v>21</v>
      </c>
      <c r="Q423" s="81"/>
      <c r="R423" s="81"/>
    </row>
    <row r="424" spans="1:18" s="16" customFormat="1" x14ac:dyDescent="0.25">
      <c r="A424" s="123" t="s">
        <v>32</v>
      </c>
      <c r="B424" s="124"/>
      <c r="C424" s="125" t="s">
        <v>648</v>
      </c>
      <c r="D424" s="126"/>
      <c r="E424" s="126"/>
      <c r="F424" s="126"/>
      <c r="G424" s="127"/>
      <c r="H424" s="17" t="s">
        <v>18</v>
      </c>
      <c r="I424" s="66">
        <v>0</v>
      </c>
      <c r="J424" s="213">
        <v>0</v>
      </c>
      <c r="K424" s="66">
        <f>J424-I424</f>
        <v>0</v>
      </c>
      <c r="L424" s="58" t="str">
        <f t="shared" si="22"/>
        <v>-</v>
      </c>
      <c r="M424" s="17" t="s">
        <v>21</v>
      </c>
      <c r="Q424" s="81"/>
      <c r="R424" s="81"/>
    </row>
    <row r="425" spans="1:18" s="16" customFormat="1" x14ac:dyDescent="0.25">
      <c r="A425" s="123" t="s">
        <v>649</v>
      </c>
      <c r="B425" s="124"/>
      <c r="C425" s="133" t="s">
        <v>650</v>
      </c>
      <c r="D425" s="134"/>
      <c r="E425" s="134"/>
      <c r="F425" s="134"/>
      <c r="G425" s="135"/>
      <c r="H425" s="17" t="s">
        <v>18</v>
      </c>
      <c r="I425" s="66" t="s">
        <v>21</v>
      </c>
      <c r="J425" s="213">
        <v>0</v>
      </c>
      <c r="K425" s="66" t="s">
        <v>21</v>
      </c>
      <c r="L425" s="66">
        <v>0</v>
      </c>
      <c r="M425" s="17" t="s">
        <v>21</v>
      </c>
      <c r="Q425" s="81"/>
      <c r="R425" s="81"/>
    </row>
    <row r="426" spans="1:18" s="16" customFormat="1" x14ac:dyDescent="0.25">
      <c r="A426" s="123" t="s">
        <v>651</v>
      </c>
      <c r="B426" s="124"/>
      <c r="C426" s="133" t="s">
        <v>652</v>
      </c>
      <c r="D426" s="134"/>
      <c r="E426" s="134"/>
      <c r="F426" s="134"/>
      <c r="G426" s="135"/>
      <c r="H426" s="17" t="s">
        <v>18</v>
      </c>
      <c r="I426" s="66">
        <v>0</v>
      </c>
      <c r="J426" s="213"/>
      <c r="K426" s="66">
        <f>J426-I426</f>
        <v>0</v>
      </c>
      <c r="L426" s="58" t="str">
        <f t="shared" si="22"/>
        <v>-</v>
      </c>
      <c r="M426" s="17" t="s">
        <v>21</v>
      </c>
      <c r="Q426" s="81"/>
      <c r="R426" s="81"/>
    </row>
    <row r="427" spans="1:18" s="16" customFormat="1" ht="9" customHeight="1" x14ac:dyDescent="0.25">
      <c r="A427" s="123" t="s">
        <v>48</v>
      </c>
      <c r="B427" s="124"/>
      <c r="C427" s="136" t="s">
        <v>653</v>
      </c>
      <c r="D427" s="137"/>
      <c r="E427" s="137"/>
      <c r="F427" s="137"/>
      <c r="G427" s="138"/>
      <c r="H427" s="17" t="s">
        <v>18</v>
      </c>
      <c r="I427" s="66">
        <v>97.81</v>
      </c>
      <c r="J427" s="213">
        <v>0</v>
      </c>
      <c r="K427" s="66">
        <f t="shared" ref="K427:K428" si="23">J427-I427</f>
        <v>-97.81</v>
      </c>
      <c r="L427" s="57">
        <f t="shared" ref="L427:L428" si="24">IF(AND(I427=0,J427&gt;0),1,IF(AND(I427=0,J427=0),"-",IF(AND(I427&gt;0,J427=0),-1,IF(I427&gt;0,J427/I427-1,-1))))</f>
        <v>-1</v>
      </c>
      <c r="M427" s="17" t="s">
        <v>21</v>
      </c>
      <c r="Q427" s="81"/>
      <c r="R427" s="81"/>
    </row>
    <row r="428" spans="1:18" s="16" customFormat="1" x14ac:dyDescent="0.25">
      <c r="A428" s="123" t="s">
        <v>50</v>
      </c>
      <c r="B428" s="124"/>
      <c r="C428" s="125" t="s">
        <v>654</v>
      </c>
      <c r="D428" s="126"/>
      <c r="E428" s="126"/>
      <c r="F428" s="126"/>
      <c r="G428" s="127"/>
      <c r="H428" s="17" t="s">
        <v>18</v>
      </c>
      <c r="I428" s="66">
        <v>97.81</v>
      </c>
      <c r="J428" s="213">
        <v>0</v>
      </c>
      <c r="K428" s="66">
        <f t="shared" si="23"/>
        <v>-97.81</v>
      </c>
      <c r="L428" s="57">
        <f t="shared" si="24"/>
        <v>-1</v>
      </c>
      <c r="M428" s="17" t="s">
        <v>21</v>
      </c>
      <c r="Q428" s="81"/>
      <c r="R428" s="81"/>
    </row>
    <row r="429" spans="1:18" s="16" customFormat="1" x14ac:dyDescent="0.25">
      <c r="A429" s="123" t="s">
        <v>655</v>
      </c>
      <c r="B429" s="124"/>
      <c r="C429" s="125" t="s">
        <v>656</v>
      </c>
      <c r="D429" s="126"/>
      <c r="E429" s="126"/>
      <c r="F429" s="126"/>
      <c r="G429" s="127"/>
      <c r="H429" s="17" t="s">
        <v>18</v>
      </c>
      <c r="I429" s="66" t="s">
        <v>21</v>
      </c>
      <c r="J429" s="213">
        <v>0</v>
      </c>
      <c r="K429" s="66" t="s">
        <v>21</v>
      </c>
      <c r="L429" s="66">
        <f>IF(AND(I429=0,J429&gt;0),1,IF(AND(I429=0,J429=0),"-",IF(AND(I429&gt;0,J429=0),0,IF(I429&gt;0,J429/I4290,0))))</f>
        <v>0</v>
      </c>
      <c r="M429" s="17" t="s">
        <v>21</v>
      </c>
      <c r="Q429" s="81"/>
      <c r="R429" s="81"/>
    </row>
    <row r="430" spans="1:18" s="16" customFormat="1" x14ac:dyDescent="0.25">
      <c r="A430" s="123" t="s">
        <v>55</v>
      </c>
      <c r="B430" s="124"/>
      <c r="C430" s="125" t="s">
        <v>657</v>
      </c>
      <c r="D430" s="126"/>
      <c r="E430" s="126"/>
      <c r="F430" s="126"/>
      <c r="G430" s="127"/>
      <c r="H430" s="17" t="s">
        <v>18</v>
      </c>
      <c r="I430" s="66" t="s">
        <v>21</v>
      </c>
      <c r="J430" s="213">
        <v>0</v>
      </c>
      <c r="K430" s="66" t="s">
        <v>21</v>
      </c>
      <c r="L430" s="66">
        <f>IF(AND(I430=0,J430&gt;0),1,IF(AND(I430=0,J430=0),"-",IF(AND(I430&gt;0,J430=0),0,IF(I430&gt;0,J430/I4300,0))))</f>
        <v>0</v>
      </c>
      <c r="M430" s="17" t="s">
        <v>21</v>
      </c>
      <c r="Q430" s="81"/>
      <c r="R430" s="81"/>
    </row>
    <row r="431" spans="1:18" s="16" customFormat="1" x14ac:dyDescent="0.25">
      <c r="A431" s="123" t="s">
        <v>56</v>
      </c>
      <c r="B431" s="124"/>
      <c r="C431" s="125" t="s">
        <v>658</v>
      </c>
      <c r="D431" s="126"/>
      <c r="E431" s="126"/>
      <c r="F431" s="126"/>
      <c r="G431" s="127"/>
      <c r="H431" s="17" t="s">
        <v>18</v>
      </c>
      <c r="I431" s="66" t="s">
        <v>21</v>
      </c>
      <c r="J431" s="213">
        <v>0</v>
      </c>
      <c r="K431" s="66" t="s">
        <v>21</v>
      </c>
      <c r="L431" s="66">
        <f>IF(AND(I431=0,J431&gt;0),1,IF(AND(I431=0,J431=0),"-",IF(AND(I431&gt;0,J431=0),0,IF(I431&gt;0,J431/I4310,0))))</f>
        <v>0</v>
      </c>
      <c r="M431" s="17" t="s">
        <v>21</v>
      </c>
      <c r="Q431" s="81"/>
      <c r="R431" s="81"/>
    </row>
    <row r="432" spans="1:18" s="16" customFormat="1" x14ac:dyDescent="0.25">
      <c r="A432" s="123" t="s">
        <v>57</v>
      </c>
      <c r="B432" s="124"/>
      <c r="C432" s="125" t="s">
        <v>659</v>
      </c>
      <c r="D432" s="126"/>
      <c r="E432" s="126"/>
      <c r="F432" s="126"/>
      <c r="G432" s="127"/>
      <c r="H432" s="17" t="s">
        <v>18</v>
      </c>
      <c r="I432" s="66" t="s">
        <v>21</v>
      </c>
      <c r="J432" s="213">
        <v>0</v>
      </c>
      <c r="K432" s="66" t="s">
        <v>21</v>
      </c>
      <c r="L432" s="66">
        <f>IF(AND(I432=0,J432&gt;0),1,IF(AND(I432=0,J432=0),"-",IF(AND(I432&gt;0,J432=0),0,IF(I432&gt;0,J432/I4320,0))))</f>
        <v>0</v>
      </c>
      <c r="M432" s="17" t="s">
        <v>21</v>
      </c>
      <c r="Q432" s="81"/>
      <c r="R432" s="81"/>
    </row>
    <row r="433" spans="1:18" s="16" customFormat="1" x14ac:dyDescent="0.25">
      <c r="A433" s="123" t="s">
        <v>96</v>
      </c>
      <c r="B433" s="124"/>
      <c r="C433" s="133" t="s">
        <v>302</v>
      </c>
      <c r="D433" s="134"/>
      <c r="E433" s="134"/>
      <c r="F433" s="134"/>
      <c r="G433" s="135"/>
      <c r="H433" s="17" t="s">
        <v>18</v>
      </c>
      <c r="I433" s="66" t="s">
        <v>21</v>
      </c>
      <c r="J433" s="213">
        <v>0</v>
      </c>
      <c r="K433" s="66" t="s">
        <v>21</v>
      </c>
      <c r="L433" s="66">
        <f>IF(AND(I433=0,J433&gt;0),1,IF(AND(I433=0,J433=0),"-",IF(AND(I433&gt;0,J433=0),0,IF(I433&gt;0,J433/I4330,0))))</f>
        <v>0</v>
      </c>
      <c r="M433" s="17" t="s">
        <v>21</v>
      </c>
      <c r="Q433" s="81"/>
      <c r="R433" s="81"/>
    </row>
    <row r="434" spans="1:18" s="16" customFormat="1" ht="16.5" customHeight="1" x14ac:dyDescent="0.25">
      <c r="A434" s="123" t="s">
        <v>660</v>
      </c>
      <c r="B434" s="124"/>
      <c r="C434" s="139" t="s">
        <v>661</v>
      </c>
      <c r="D434" s="140"/>
      <c r="E434" s="140"/>
      <c r="F434" s="140"/>
      <c r="G434" s="141"/>
      <c r="H434" s="17" t="s">
        <v>18</v>
      </c>
      <c r="I434" s="66" t="s">
        <v>21</v>
      </c>
      <c r="J434" s="213">
        <v>0</v>
      </c>
      <c r="K434" s="66" t="s">
        <v>21</v>
      </c>
      <c r="L434" s="66">
        <f>IF(AND(I434=0,J434&gt;0),1,IF(AND(I434=0,J434=0),"-",IF(AND(I434&gt;0,J434=0),0,IF(I434&gt;0,J434/I4340,0))))</f>
        <v>0</v>
      </c>
      <c r="M434" s="17" t="s">
        <v>21</v>
      </c>
      <c r="Q434" s="81"/>
      <c r="R434" s="81"/>
    </row>
    <row r="435" spans="1:18" s="16" customFormat="1" x14ac:dyDescent="0.25">
      <c r="A435" s="123" t="s">
        <v>98</v>
      </c>
      <c r="B435" s="124"/>
      <c r="C435" s="133" t="s">
        <v>304</v>
      </c>
      <c r="D435" s="134"/>
      <c r="E435" s="134"/>
      <c r="F435" s="134"/>
      <c r="G435" s="135"/>
      <c r="H435" s="17" t="s">
        <v>18</v>
      </c>
      <c r="I435" s="66" t="s">
        <v>21</v>
      </c>
      <c r="J435" s="213">
        <v>0</v>
      </c>
      <c r="K435" s="66" t="s">
        <v>21</v>
      </c>
      <c r="L435" s="66">
        <f>IF(AND(I435=0,J435&gt;0),1,IF(AND(I435=0,J435=0),"-",IF(AND(I435&gt;0,J435=0),0,IF(I435&gt;0,J435/I4350,0))))</f>
        <v>0</v>
      </c>
      <c r="M435" s="17" t="s">
        <v>21</v>
      </c>
      <c r="Q435" s="81"/>
      <c r="R435" s="81"/>
    </row>
    <row r="436" spans="1:18" s="16" customFormat="1" ht="16.5" customHeight="1" x14ac:dyDescent="0.25">
      <c r="A436" s="123" t="s">
        <v>662</v>
      </c>
      <c r="B436" s="124"/>
      <c r="C436" s="139" t="s">
        <v>663</v>
      </c>
      <c r="D436" s="140"/>
      <c r="E436" s="140"/>
      <c r="F436" s="140"/>
      <c r="G436" s="141"/>
      <c r="H436" s="17" t="s">
        <v>18</v>
      </c>
      <c r="I436" s="66" t="s">
        <v>21</v>
      </c>
      <c r="J436" s="87">
        <v>0</v>
      </c>
      <c r="K436" s="66" t="s">
        <v>21</v>
      </c>
      <c r="L436" s="66">
        <f>IF(AND(I436=0,J436&gt;0),1,IF(AND(I436=0,J436=0),"-",IF(AND(I436&gt;0,J436=0),0,IF(I436&gt;0,J436/I4360,0))))</f>
        <v>0</v>
      </c>
      <c r="M436" s="17" t="s">
        <v>21</v>
      </c>
      <c r="Q436" s="81"/>
      <c r="R436" s="81"/>
    </row>
    <row r="437" spans="1:18" s="16" customFormat="1" x14ac:dyDescent="0.25">
      <c r="A437" s="123" t="s">
        <v>58</v>
      </c>
      <c r="B437" s="124"/>
      <c r="C437" s="125" t="s">
        <v>664</v>
      </c>
      <c r="D437" s="126"/>
      <c r="E437" s="126"/>
      <c r="F437" s="126"/>
      <c r="G437" s="127"/>
      <c r="H437" s="17" t="s">
        <v>18</v>
      </c>
      <c r="I437" s="66" t="s">
        <v>21</v>
      </c>
      <c r="J437" s="87">
        <v>0</v>
      </c>
      <c r="K437" s="66" t="s">
        <v>21</v>
      </c>
      <c r="L437" s="66">
        <f>IF(AND(I437=0,J437&gt;0),1,IF(AND(I437=0,J437=0),"-",IF(AND(I437&gt;0,J437=0),0,IF(I437&gt;0,J437/I4370,0))))</f>
        <v>0</v>
      </c>
      <c r="M437" s="17" t="s">
        <v>21</v>
      </c>
      <c r="Q437" s="81"/>
      <c r="R437" s="81"/>
    </row>
    <row r="438" spans="1:18" s="16" customFormat="1" ht="9" customHeight="1" thickBot="1" x14ac:dyDescent="0.3">
      <c r="A438" s="164" t="s">
        <v>59</v>
      </c>
      <c r="B438" s="165"/>
      <c r="C438" s="204" t="s">
        <v>665</v>
      </c>
      <c r="D438" s="205"/>
      <c r="E438" s="205"/>
      <c r="F438" s="205"/>
      <c r="G438" s="206"/>
      <c r="H438" s="26" t="s">
        <v>18</v>
      </c>
      <c r="I438" s="67" t="s">
        <v>21</v>
      </c>
      <c r="J438" s="88">
        <v>0</v>
      </c>
      <c r="K438" s="67" t="s">
        <v>21</v>
      </c>
      <c r="L438" s="67">
        <f>IF(AND(I438=0,J438&gt;0),1,IF(AND(I438=0,J438=0),"-",IF(AND(I438&gt;0,J438=0),0,IF(I438&gt;0,J438/I4380,0))))</f>
        <v>0</v>
      </c>
      <c r="M438" s="26" t="s">
        <v>21</v>
      </c>
      <c r="Q438" s="81"/>
      <c r="R438" s="81"/>
    </row>
    <row r="439" spans="1:18" s="16" customFormat="1" ht="9.75" customHeight="1" x14ac:dyDescent="0.25">
      <c r="A439" s="207" t="s">
        <v>116</v>
      </c>
      <c r="B439" s="208"/>
      <c r="C439" s="209" t="s">
        <v>109</v>
      </c>
      <c r="D439" s="209"/>
      <c r="E439" s="209"/>
      <c r="F439" s="209"/>
      <c r="G439" s="209"/>
      <c r="H439" s="15" t="s">
        <v>21</v>
      </c>
      <c r="I439" s="83" t="s">
        <v>21</v>
      </c>
      <c r="J439" s="89">
        <v>0</v>
      </c>
      <c r="K439" s="69" t="s">
        <v>21</v>
      </c>
      <c r="L439" s="69">
        <f>IF(AND(I439=0,J439&gt;0),1,IF(AND(I439=0,J439=0),"-",IF(AND(I439&gt;0,J439=0),0,IF(I439&gt;0,J439/I4390,0))))</f>
        <v>0</v>
      </c>
      <c r="M439" s="15" t="s">
        <v>21</v>
      </c>
      <c r="Q439" s="81"/>
      <c r="R439" s="81"/>
    </row>
    <row r="440" spans="1:18" s="16" customFormat="1" ht="24.75" customHeight="1" x14ac:dyDescent="0.25">
      <c r="A440" s="200" t="s">
        <v>118</v>
      </c>
      <c r="B440" s="201"/>
      <c r="C440" s="202" t="s">
        <v>666</v>
      </c>
      <c r="D440" s="202"/>
      <c r="E440" s="202"/>
      <c r="F440" s="202"/>
      <c r="G440" s="202"/>
      <c r="H440" s="17" t="s">
        <v>18</v>
      </c>
      <c r="I440" s="79" t="s">
        <v>21</v>
      </c>
      <c r="J440" s="87">
        <v>0</v>
      </c>
      <c r="K440" s="66" t="s">
        <v>21</v>
      </c>
      <c r="L440" s="66">
        <f>IF(AND(I440=0,J440&gt;0),1,IF(AND(I440=0,J440=0),"-",IF(AND(I440&gt;0,J440=0),0,IF(I440&gt;0,J440/I4400,0))))</f>
        <v>0</v>
      </c>
      <c r="M440" s="17" t="s">
        <v>21</v>
      </c>
      <c r="Q440" s="81"/>
      <c r="R440" s="81"/>
    </row>
    <row r="441" spans="1:18" s="16" customFormat="1" x14ac:dyDescent="0.25">
      <c r="A441" s="200" t="s">
        <v>119</v>
      </c>
      <c r="B441" s="201"/>
      <c r="C441" s="203" t="s">
        <v>667</v>
      </c>
      <c r="D441" s="203"/>
      <c r="E441" s="203"/>
      <c r="F441" s="203"/>
      <c r="G441" s="203"/>
      <c r="H441" s="17" t="s">
        <v>18</v>
      </c>
      <c r="I441" s="79" t="s">
        <v>21</v>
      </c>
      <c r="J441" s="87">
        <v>0</v>
      </c>
      <c r="K441" s="66" t="s">
        <v>21</v>
      </c>
      <c r="L441" s="66">
        <f>IF(AND(I441=0,J441&gt;0),1,IF(AND(I441=0,J441=0),"-",IF(AND(I441&gt;0,J441=0),0,IF(I441&gt;0,J441/I4410,0))))</f>
        <v>0</v>
      </c>
      <c r="M441" s="17" t="s">
        <v>21</v>
      </c>
      <c r="Q441" s="81"/>
      <c r="R441" s="81"/>
    </row>
    <row r="442" spans="1:18" s="16" customFormat="1" ht="16.5" customHeight="1" x14ac:dyDescent="0.25">
      <c r="A442" s="200" t="s">
        <v>120</v>
      </c>
      <c r="B442" s="201"/>
      <c r="C442" s="203" t="s">
        <v>668</v>
      </c>
      <c r="D442" s="203"/>
      <c r="E442" s="203"/>
      <c r="F442" s="203"/>
      <c r="G442" s="203"/>
      <c r="H442" s="17" t="s">
        <v>18</v>
      </c>
      <c r="I442" s="79" t="s">
        <v>21</v>
      </c>
      <c r="J442" s="87">
        <v>0</v>
      </c>
      <c r="K442" s="66" t="s">
        <v>21</v>
      </c>
      <c r="L442" s="66">
        <f>IF(AND(I442=0,J442&gt;0),1,IF(AND(I442=0,J442=0),"-",IF(AND(I442&gt;0,J442=0),0,IF(I442&gt;0,J442/I4420,0))))</f>
        <v>0</v>
      </c>
      <c r="M442" s="17" t="s">
        <v>21</v>
      </c>
      <c r="Q442" s="81"/>
      <c r="R442" s="81"/>
    </row>
    <row r="443" spans="1:18" s="16" customFormat="1" x14ac:dyDescent="0.25">
      <c r="A443" s="200" t="s">
        <v>121</v>
      </c>
      <c r="B443" s="201"/>
      <c r="C443" s="203" t="s">
        <v>669</v>
      </c>
      <c r="D443" s="203"/>
      <c r="E443" s="203"/>
      <c r="F443" s="203"/>
      <c r="G443" s="203"/>
      <c r="H443" s="17" t="s">
        <v>18</v>
      </c>
      <c r="I443" s="79" t="s">
        <v>21</v>
      </c>
      <c r="J443" s="87">
        <v>0</v>
      </c>
      <c r="K443" s="66" t="s">
        <v>21</v>
      </c>
      <c r="L443" s="66">
        <f>IF(AND(I443=0,J443&gt;0),1,IF(AND(I443=0,J443=0),"-",IF(AND(I443&gt;0,J443=0),0,IF(I443&gt;0,J443/I4430,0))))</f>
        <v>0</v>
      </c>
      <c r="M443" s="17" t="s">
        <v>21</v>
      </c>
      <c r="Q443" s="81"/>
      <c r="R443" s="81"/>
    </row>
    <row r="444" spans="1:18" s="16" customFormat="1" ht="17.25" customHeight="1" x14ac:dyDescent="0.25">
      <c r="A444" s="200" t="s">
        <v>122</v>
      </c>
      <c r="B444" s="201"/>
      <c r="C444" s="202" t="s">
        <v>670</v>
      </c>
      <c r="D444" s="202"/>
      <c r="E444" s="202"/>
      <c r="F444" s="202"/>
      <c r="G444" s="202"/>
      <c r="H444" s="17" t="s">
        <v>21</v>
      </c>
      <c r="I444" s="79" t="s">
        <v>21</v>
      </c>
      <c r="J444" s="87">
        <v>0</v>
      </c>
      <c r="K444" s="66" t="s">
        <v>21</v>
      </c>
      <c r="L444" s="66">
        <f>IF(AND(I444=0,J444&gt;0),1,IF(AND(I444=0,J444=0),"-",IF(AND(I444&gt;0,J444=0),0,IF(I444&gt;0,J444/I4440,0))))</f>
        <v>0</v>
      </c>
      <c r="M444" s="17" t="s">
        <v>21</v>
      </c>
      <c r="Q444" s="81"/>
      <c r="R444" s="81"/>
    </row>
    <row r="445" spans="1:18" s="16" customFormat="1" x14ac:dyDescent="0.25">
      <c r="A445" s="200" t="s">
        <v>671</v>
      </c>
      <c r="B445" s="201"/>
      <c r="C445" s="203" t="s">
        <v>672</v>
      </c>
      <c r="D445" s="203"/>
      <c r="E445" s="203"/>
      <c r="F445" s="203"/>
      <c r="G445" s="203"/>
      <c r="H445" s="17" t="s">
        <v>18</v>
      </c>
      <c r="I445" s="79" t="s">
        <v>21</v>
      </c>
      <c r="J445" s="87">
        <v>0</v>
      </c>
      <c r="K445" s="66" t="s">
        <v>21</v>
      </c>
      <c r="L445" s="66">
        <f>IF(AND(I445=0,J445&gt;0),1,IF(AND(I445=0,J445=0),"-",IF(AND(I445&gt;0,J445=0),0,IF(I445&gt;0,J445/I4450,0))))</f>
        <v>0</v>
      </c>
      <c r="M445" s="17" t="s">
        <v>21</v>
      </c>
      <c r="Q445" s="81"/>
      <c r="R445" s="81"/>
    </row>
    <row r="446" spans="1:18" s="16" customFormat="1" x14ac:dyDescent="0.25">
      <c r="A446" s="200" t="s">
        <v>673</v>
      </c>
      <c r="B446" s="201"/>
      <c r="C446" s="203" t="s">
        <v>674</v>
      </c>
      <c r="D446" s="203"/>
      <c r="E446" s="203"/>
      <c r="F446" s="203"/>
      <c r="G446" s="203"/>
      <c r="H446" s="17" t="s">
        <v>18</v>
      </c>
      <c r="I446" s="79" t="s">
        <v>21</v>
      </c>
      <c r="J446" s="87">
        <v>0</v>
      </c>
      <c r="K446" s="66" t="s">
        <v>21</v>
      </c>
      <c r="L446" s="66">
        <f>IF(AND(I446=0,J446&gt;0),1,IF(AND(I446=0,J446=0),"-",IF(AND(I446&gt;0,J446=0),0,IF(I446&gt;0,J446/I4460,0))))</f>
        <v>0</v>
      </c>
      <c r="M446" s="17" t="s">
        <v>21</v>
      </c>
      <c r="Q446" s="81"/>
      <c r="R446" s="81"/>
    </row>
    <row r="447" spans="1:18" s="16" customFormat="1" ht="9" customHeight="1" thickBot="1" x14ac:dyDescent="0.3">
      <c r="A447" s="210" t="s">
        <v>675</v>
      </c>
      <c r="B447" s="211"/>
      <c r="C447" s="212" t="s">
        <v>676</v>
      </c>
      <c r="D447" s="212"/>
      <c r="E447" s="212"/>
      <c r="F447" s="212"/>
      <c r="G447" s="212"/>
      <c r="H447" s="84" t="s">
        <v>18</v>
      </c>
      <c r="I447" s="80" t="s">
        <v>21</v>
      </c>
      <c r="J447" s="90">
        <v>0</v>
      </c>
      <c r="K447" s="72" t="s">
        <v>21</v>
      </c>
      <c r="L447" s="72">
        <f>IF(AND(I447=0,J447&gt;0),1,IF(AND(I447=0,J447=0),"-",IF(AND(I447&gt;0,J447=0),0,IF(I447&gt;0,J447/I4470,0))))</f>
        <v>0</v>
      </c>
      <c r="M447" s="22" t="s">
        <v>21</v>
      </c>
      <c r="Q447" s="81"/>
      <c r="R447" s="81"/>
    </row>
    <row r="448" spans="1:18" s="37" customFormat="1" ht="12" customHeight="1" x14ac:dyDescent="0.15">
      <c r="A448" s="36"/>
      <c r="B448" s="36"/>
      <c r="C448" s="36"/>
    </row>
    <row r="449" spans="1:13" s="38" customFormat="1" x14ac:dyDescent="0.15">
      <c r="A449" s="38" t="s">
        <v>677</v>
      </c>
      <c r="J449" s="37"/>
    </row>
    <row r="450" spans="1:13" s="38" customFormat="1" ht="9" customHeight="1" x14ac:dyDescent="0.15">
      <c r="A450" s="38" t="s">
        <v>678</v>
      </c>
      <c r="J450" s="37"/>
    </row>
    <row r="451" spans="1:13" s="38" customFormat="1" ht="9" customHeight="1" x14ac:dyDescent="0.15">
      <c r="A451" s="38" t="s">
        <v>679</v>
      </c>
      <c r="J451" s="37"/>
    </row>
    <row r="452" spans="1:13" s="38" customFormat="1" ht="9" customHeight="1" x14ac:dyDescent="0.15">
      <c r="A452" s="38" t="s">
        <v>680</v>
      </c>
      <c r="J452" s="37"/>
    </row>
    <row r="453" spans="1:13" s="38" customFormat="1" ht="18" customHeight="1" x14ac:dyDescent="0.15">
      <c r="A453" s="101" t="s">
        <v>681</v>
      </c>
      <c r="B453" s="101"/>
      <c r="C453" s="101"/>
      <c r="D453" s="101"/>
      <c r="E453" s="101"/>
      <c r="F453" s="101"/>
      <c r="G453" s="101"/>
      <c r="H453" s="101"/>
      <c r="I453" s="101"/>
      <c r="J453" s="101"/>
      <c r="K453" s="101"/>
      <c r="L453" s="101"/>
      <c r="M453" s="101"/>
    </row>
    <row r="454" spans="1:13" s="38" customFormat="1" ht="9" customHeight="1" x14ac:dyDescent="0.15">
      <c r="A454" s="38" t="s">
        <v>682</v>
      </c>
      <c r="J454" s="37"/>
    </row>
    <row r="455" spans="1:13" s="38" customFormat="1" x14ac:dyDescent="0.15">
      <c r="A455" s="38" t="s">
        <v>683</v>
      </c>
      <c r="J455" s="37"/>
    </row>
    <row r="456" spans="1:13" s="38" customFormat="1" x14ac:dyDescent="0.15">
      <c r="A456" s="38" t="s">
        <v>684</v>
      </c>
      <c r="J456" s="37"/>
    </row>
    <row r="457" spans="1:13" s="38" customFormat="1" x14ac:dyDescent="0.15">
      <c r="A457" s="38" t="s">
        <v>685</v>
      </c>
      <c r="J457" s="37"/>
    </row>
    <row r="462" spans="1:13" s="47" customFormat="1" ht="11.25" x14ac:dyDescent="0.2">
      <c r="A462" s="47" t="s">
        <v>697</v>
      </c>
      <c r="H462" s="48"/>
      <c r="I462" s="48"/>
      <c r="J462" s="55"/>
      <c r="K462" s="48"/>
      <c r="L462" s="48" t="s">
        <v>698</v>
      </c>
      <c r="M462" s="48"/>
    </row>
  </sheetData>
  <autoFilter ref="A18:R447" xr:uid="{00000000-0009-0000-0000-000000000000}">
    <filterColumn colId="0" showButton="0"/>
    <filterColumn colId="2" showButton="0"/>
    <filterColumn colId="3" showButton="0"/>
    <filterColumn colId="4" showButton="0"/>
    <filterColumn colId="5" showButton="0"/>
  </autoFilter>
  <mergeCells count="866">
    <mergeCell ref="A446:B446"/>
    <mergeCell ref="C446:G446"/>
    <mergeCell ref="A447:B447"/>
    <mergeCell ref="C447:G447"/>
    <mergeCell ref="A443:B443"/>
    <mergeCell ref="C443:G443"/>
    <mergeCell ref="A444:B444"/>
    <mergeCell ref="C444:G444"/>
    <mergeCell ref="A445:B445"/>
    <mergeCell ref="C445:G445"/>
    <mergeCell ref="A440:B440"/>
    <mergeCell ref="C440:G440"/>
    <mergeCell ref="A441:B441"/>
    <mergeCell ref="C441:G441"/>
    <mergeCell ref="A442:B442"/>
    <mergeCell ref="C442:G442"/>
    <mergeCell ref="A437:B437"/>
    <mergeCell ref="C437:G437"/>
    <mergeCell ref="A438:B438"/>
    <mergeCell ref="C438:G438"/>
    <mergeCell ref="A439:B439"/>
    <mergeCell ref="C439:G439"/>
    <mergeCell ref="A434:B434"/>
    <mergeCell ref="C434:G434"/>
    <mergeCell ref="A435:B435"/>
    <mergeCell ref="C435:G435"/>
    <mergeCell ref="A436:B436"/>
    <mergeCell ref="C436:G436"/>
    <mergeCell ref="A431:B431"/>
    <mergeCell ref="C431:G431"/>
    <mergeCell ref="A432:B432"/>
    <mergeCell ref="C432:G432"/>
    <mergeCell ref="A433:B433"/>
    <mergeCell ref="C433:G433"/>
    <mergeCell ref="A428:B428"/>
    <mergeCell ref="C428:G428"/>
    <mergeCell ref="A429:B429"/>
    <mergeCell ref="C429:G429"/>
    <mergeCell ref="A430:B430"/>
    <mergeCell ref="C430:G430"/>
    <mergeCell ref="A425:B425"/>
    <mergeCell ref="C425:G425"/>
    <mergeCell ref="A426:B426"/>
    <mergeCell ref="C426:G426"/>
    <mergeCell ref="A427:B427"/>
    <mergeCell ref="C427:G427"/>
    <mergeCell ref="A422:B422"/>
    <mergeCell ref="C422:G422"/>
    <mergeCell ref="A423:B423"/>
    <mergeCell ref="C423:G423"/>
    <mergeCell ref="A424:B424"/>
    <mergeCell ref="C424:G424"/>
    <mergeCell ref="A419:B419"/>
    <mergeCell ref="C419:G419"/>
    <mergeCell ref="A420:B420"/>
    <mergeCell ref="C420:G420"/>
    <mergeCell ref="A421:B421"/>
    <mergeCell ref="C421:G421"/>
    <mergeCell ref="A416:B416"/>
    <mergeCell ref="C416:G416"/>
    <mergeCell ref="A417:B417"/>
    <mergeCell ref="C417:G417"/>
    <mergeCell ref="A418:B418"/>
    <mergeCell ref="C418:G418"/>
    <mergeCell ref="A413:B413"/>
    <mergeCell ref="C413:G413"/>
    <mergeCell ref="A414:B414"/>
    <mergeCell ref="C414:G414"/>
    <mergeCell ref="A415:B415"/>
    <mergeCell ref="C415:G415"/>
    <mergeCell ref="A410:B410"/>
    <mergeCell ref="C410:G410"/>
    <mergeCell ref="A411:B411"/>
    <mergeCell ref="C411:G411"/>
    <mergeCell ref="A412:B412"/>
    <mergeCell ref="C412:G412"/>
    <mergeCell ref="A407:B407"/>
    <mergeCell ref="C407:G407"/>
    <mergeCell ref="A408:B408"/>
    <mergeCell ref="C408:G408"/>
    <mergeCell ref="A409:B409"/>
    <mergeCell ref="C409:G409"/>
    <mergeCell ref="A404:B404"/>
    <mergeCell ref="C404:G404"/>
    <mergeCell ref="A405:B405"/>
    <mergeCell ref="C405:G405"/>
    <mergeCell ref="A406:B406"/>
    <mergeCell ref="C406:G406"/>
    <mergeCell ref="A401:B401"/>
    <mergeCell ref="C401:G401"/>
    <mergeCell ref="A402:B402"/>
    <mergeCell ref="C402:G402"/>
    <mergeCell ref="A403:B403"/>
    <mergeCell ref="C403:G403"/>
    <mergeCell ref="A398:B398"/>
    <mergeCell ref="C398:G398"/>
    <mergeCell ref="A399:B399"/>
    <mergeCell ref="C399:G399"/>
    <mergeCell ref="A400:B400"/>
    <mergeCell ref="C400:G400"/>
    <mergeCell ref="A395:B395"/>
    <mergeCell ref="C395:G395"/>
    <mergeCell ref="A396:B396"/>
    <mergeCell ref="C396:G396"/>
    <mergeCell ref="A397:B397"/>
    <mergeCell ref="C397:G397"/>
    <mergeCell ref="A392:B392"/>
    <mergeCell ref="C392:G392"/>
    <mergeCell ref="A393:B393"/>
    <mergeCell ref="C393:G393"/>
    <mergeCell ref="A394:B394"/>
    <mergeCell ref="C394:G394"/>
    <mergeCell ref="A389:B389"/>
    <mergeCell ref="C389:G389"/>
    <mergeCell ref="A390:B390"/>
    <mergeCell ref="C390:G390"/>
    <mergeCell ref="A391:B391"/>
    <mergeCell ref="C391:G391"/>
    <mergeCell ref="A386:B386"/>
    <mergeCell ref="C386:G386"/>
    <mergeCell ref="A387:B387"/>
    <mergeCell ref="C387:G387"/>
    <mergeCell ref="A388:B388"/>
    <mergeCell ref="C388:G388"/>
    <mergeCell ref="A383:B383"/>
    <mergeCell ref="C383:G383"/>
    <mergeCell ref="A384:B384"/>
    <mergeCell ref="C384:G384"/>
    <mergeCell ref="A385:B385"/>
    <mergeCell ref="C385:G385"/>
    <mergeCell ref="A380:B380"/>
    <mergeCell ref="C380:G380"/>
    <mergeCell ref="A381:B381"/>
    <mergeCell ref="C381:G381"/>
    <mergeCell ref="A382:B382"/>
    <mergeCell ref="C382:G382"/>
    <mergeCell ref="A377:B377"/>
    <mergeCell ref="C377:G377"/>
    <mergeCell ref="A378:B378"/>
    <mergeCell ref="C378:G378"/>
    <mergeCell ref="A379:B379"/>
    <mergeCell ref="C379:G379"/>
    <mergeCell ref="H366:H367"/>
    <mergeCell ref="I366:J366"/>
    <mergeCell ref="K366:L366"/>
    <mergeCell ref="M366:M367"/>
    <mergeCell ref="A374:B374"/>
    <mergeCell ref="C374:G374"/>
    <mergeCell ref="A375:B375"/>
    <mergeCell ref="C375:G375"/>
    <mergeCell ref="A376:B376"/>
    <mergeCell ref="C376:G376"/>
    <mergeCell ref="A371:B371"/>
    <mergeCell ref="C371:G371"/>
    <mergeCell ref="A372:B372"/>
    <mergeCell ref="C372:G372"/>
    <mergeCell ref="A373:B373"/>
    <mergeCell ref="C373:G373"/>
    <mergeCell ref="A368:B368"/>
    <mergeCell ref="C368:G368"/>
    <mergeCell ref="A369:G369"/>
    <mergeCell ref="A370:B370"/>
    <mergeCell ref="C370:G370"/>
    <mergeCell ref="A364:B364"/>
    <mergeCell ref="C364:G364"/>
    <mergeCell ref="A366:B367"/>
    <mergeCell ref="C366:G367"/>
    <mergeCell ref="A361:B361"/>
    <mergeCell ref="C361:G361"/>
    <mergeCell ref="A362:B362"/>
    <mergeCell ref="C362:G362"/>
    <mergeCell ref="A363:B363"/>
    <mergeCell ref="C363:G363"/>
    <mergeCell ref="A358:B358"/>
    <mergeCell ref="C358:G358"/>
    <mergeCell ref="A359:B359"/>
    <mergeCell ref="C359:G359"/>
    <mergeCell ref="A360:B360"/>
    <mergeCell ref="C360:G360"/>
    <mergeCell ref="A355:B355"/>
    <mergeCell ref="C355:G355"/>
    <mergeCell ref="A356:B356"/>
    <mergeCell ref="C356:G356"/>
    <mergeCell ref="A357:B357"/>
    <mergeCell ref="C357:G357"/>
    <mergeCell ref="A352:B352"/>
    <mergeCell ref="C352:G352"/>
    <mergeCell ref="A353:B353"/>
    <mergeCell ref="C353:G353"/>
    <mergeCell ref="A354:B354"/>
    <mergeCell ref="C354:G354"/>
    <mergeCell ref="A349:B349"/>
    <mergeCell ref="C349:G349"/>
    <mergeCell ref="A350:B350"/>
    <mergeCell ref="C350:G350"/>
    <mergeCell ref="A351:B351"/>
    <mergeCell ref="C351:G351"/>
    <mergeCell ref="A346:B346"/>
    <mergeCell ref="C346:G346"/>
    <mergeCell ref="A347:B347"/>
    <mergeCell ref="C347:G347"/>
    <mergeCell ref="A348:B348"/>
    <mergeCell ref="C348:G348"/>
    <mergeCell ref="A343:B343"/>
    <mergeCell ref="C343:G343"/>
    <mergeCell ref="A344:B344"/>
    <mergeCell ref="C344:G344"/>
    <mergeCell ref="A345:B345"/>
    <mergeCell ref="C345:G345"/>
    <mergeCell ref="A340:B340"/>
    <mergeCell ref="C340:G340"/>
    <mergeCell ref="A341:B341"/>
    <mergeCell ref="C341:G341"/>
    <mergeCell ref="A342:B342"/>
    <mergeCell ref="C342:G342"/>
    <mergeCell ref="A337:B337"/>
    <mergeCell ref="C337:G337"/>
    <mergeCell ref="A338:B338"/>
    <mergeCell ref="C338:G338"/>
    <mergeCell ref="A339:B339"/>
    <mergeCell ref="C339:G339"/>
    <mergeCell ref="A334:B334"/>
    <mergeCell ref="C334:G334"/>
    <mergeCell ref="A335:B335"/>
    <mergeCell ref="C335:G335"/>
    <mergeCell ref="A336:B336"/>
    <mergeCell ref="C336:G336"/>
    <mergeCell ref="A331:B331"/>
    <mergeCell ref="C331:G331"/>
    <mergeCell ref="A332:B332"/>
    <mergeCell ref="C332:G332"/>
    <mergeCell ref="A333:B333"/>
    <mergeCell ref="C333:G333"/>
    <mergeCell ref="A328:B328"/>
    <mergeCell ref="C328:G328"/>
    <mergeCell ref="A329:B329"/>
    <mergeCell ref="C329:G329"/>
    <mergeCell ref="A330:B330"/>
    <mergeCell ref="C330:G330"/>
    <mergeCell ref="A325:B325"/>
    <mergeCell ref="C325:G325"/>
    <mergeCell ref="A326:B326"/>
    <mergeCell ref="C326:G326"/>
    <mergeCell ref="A327:B327"/>
    <mergeCell ref="C327:G327"/>
    <mergeCell ref="A322:B322"/>
    <mergeCell ref="C322:G322"/>
    <mergeCell ref="A323:B323"/>
    <mergeCell ref="C323:G323"/>
    <mergeCell ref="A324:B324"/>
    <mergeCell ref="C324:G324"/>
    <mergeCell ref="A319:B319"/>
    <mergeCell ref="C319:G319"/>
    <mergeCell ref="A320:B320"/>
    <mergeCell ref="C320:G320"/>
    <mergeCell ref="A321:B321"/>
    <mergeCell ref="C321:G321"/>
    <mergeCell ref="A316:B316"/>
    <mergeCell ref="C316:G316"/>
    <mergeCell ref="A317:B317"/>
    <mergeCell ref="C317:G317"/>
    <mergeCell ref="A318:B318"/>
    <mergeCell ref="C318:G318"/>
    <mergeCell ref="A312:B312"/>
    <mergeCell ref="C312:G312"/>
    <mergeCell ref="A313:B313"/>
    <mergeCell ref="C313:G313"/>
    <mergeCell ref="A314:B314"/>
    <mergeCell ref="C314:G314"/>
    <mergeCell ref="A309:B309"/>
    <mergeCell ref="C309:G309"/>
    <mergeCell ref="A310:B310"/>
    <mergeCell ref="C310:G310"/>
    <mergeCell ref="A311:B311"/>
    <mergeCell ref="C311:G311"/>
    <mergeCell ref="A306:B306"/>
    <mergeCell ref="C306:G306"/>
    <mergeCell ref="A307:B307"/>
    <mergeCell ref="C307:G307"/>
    <mergeCell ref="A308:B308"/>
    <mergeCell ref="C308:G308"/>
    <mergeCell ref="A303:B303"/>
    <mergeCell ref="C303:G303"/>
    <mergeCell ref="A304:B304"/>
    <mergeCell ref="C304:G304"/>
    <mergeCell ref="A305:B305"/>
    <mergeCell ref="C305:G305"/>
    <mergeCell ref="A300:B300"/>
    <mergeCell ref="C300:G300"/>
    <mergeCell ref="A301:B301"/>
    <mergeCell ref="C301:G301"/>
    <mergeCell ref="A302:B302"/>
    <mergeCell ref="C302:G302"/>
    <mergeCell ref="A297:B297"/>
    <mergeCell ref="C297:G297"/>
    <mergeCell ref="A298:B298"/>
    <mergeCell ref="C298:G298"/>
    <mergeCell ref="A299:B299"/>
    <mergeCell ref="C299:G299"/>
    <mergeCell ref="A294:B294"/>
    <mergeCell ref="C294:G294"/>
    <mergeCell ref="A295:B295"/>
    <mergeCell ref="C295:G295"/>
    <mergeCell ref="A296:B296"/>
    <mergeCell ref="C296:G296"/>
    <mergeCell ref="A291:B291"/>
    <mergeCell ref="C291:G291"/>
    <mergeCell ref="A292:B292"/>
    <mergeCell ref="C292:G292"/>
    <mergeCell ref="A293:B293"/>
    <mergeCell ref="C293:G293"/>
    <mergeCell ref="A288:B288"/>
    <mergeCell ref="C288:G288"/>
    <mergeCell ref="A289:B289"/>
    <mergeCell ref="C289:G289"/>
    <mergeCell ref="A290:B290"/>
    <mergeCell ref="C290:G290"/>
    <mergeCell ref="A285:B285"/>
    <mergeCell ref="C285:G285"/>
    <mergeCell ref="A286:B286"/>
    <mergeCell ref="C286:G286"/>
    <mergeCell ref="A287:B287"/>
    <mergeCell ref="C287:G287"/>
    <mergeCell ref="A282:B282"/>
    <mergeCell ref="C282:G282"/>
    <mergeCell ref="A283:B283"/>
    <mergeCell ref="C283:G283"/>
    <mergeCell ref="A284:B284"/>
    <mergeCell ref="C284:G284"/>
    <mergeCell ref="A279:B279"/>
    <mergeCell ref="C279:G279"/>
    <mergeCell ref="A280:B280"/>
    <mergeCell ref="C280:G280"/>
    <mergeCell ref="A281:B281"/>
    <mergeCell ref="C281:G281"/>
    <mergeCell ref="A276:B276"/>
    <mergeCell ref="C276:G276"/>
    <mergeCell ref="A277:B277"/>
    <mergeCell ref="C277:G277"/>
    <mergeCell ref="A278:B278"/>
    <mergeCell ref="C278:G278"/>
    <mergeCell ref="A273:B273"/>
    <mergeCell ref="C273:G273"/>
    <mergeCell ref="A274:B274"/>
    <mergeCell ref="C274:G274"/>
    <mergeCell ref="A275:B275"/>
    <mergeCell ref="C275:G275"/>
    <mergeCell ref="A270:B270"/>
    <mergeCell ref="C270:G270"/>
    <mergeCell ref="A271:B271"/>
    <mergeCell ref="C271:G271"/>
    <mergeCell ref="A272:B272"/>
    <mergeCell ref="C272:G272"/>
    <mergeCell ref="A267:B267"/>
    <mergeCell ref="C267:G267"/>
    <mergeCell ref="A268:B268"/>
    <mergeCell ref="C268:G268"/>
    <mergeCell ref="A269:B269"/>
    <mergeCell ref="C269:G269"/>
    <mergeCell ref="A264:B264"/>
    <mergeCell ref="C264:G264"/>
    <mergeCell ref="A265:B265"/>
    <mergeCell ref="C265:G265"/>
    <mergeCell ref="A266:B266"/>
    <mergeCell ref="C266:G266"/>
    <mergeCell ref="A261:B261"/>
    <mergeCell ref="C261:G261"/>
    <mergeCell ref="A262:B262"/>
    <mergeCell ref="C262:G262"/>
    <mergeCell ref="A263:B263"/>
    <mergeCell ref="C263:G263"/>
    <mergeCell ref="A258:B258"/>
    <mergeCell ref="C258:G258"/>
    <mergeCell ref="A259:B259"/>
    <mergeCell ref="C259:G259"/>
    <mergeCell ref="A260:B260"/>
    <mergeCell ref="C260:G260"/>
    <mergeCell ref="A255:B255"/>
    <mergeCell ref="C255:G255"/>
    <mergeCell ref="A256:B256"/>
    <mergeCell ref="C256:G256"/>
    <mergeCell ref="A257:B257"/>
    <mergeCell ref="C257:G257"/>
    <mergeCell ref="A252:B252"/>
    <mergeCell ref="C252:G252"/>
    <mergeCell ref="A253:B253"/>
    <mergeCell ref="C253:G253"/>
    <mergeCell ref="A254:B254"/>
    <mergeCell ref="C254:G254"/>
    <mergeCell ref="A249:B249"/>
    <mergeCell ref="C249:G249"/>
    <mergeCell ref="A250:B250"/>
    <mergeCell ref="C250:G250"/>
    <mergeCell ref="A251:B251"/>
    <mergeCell ref="C251:G251"/>
    <mergeCell ref="A246:B246"/>
    <mergeCell ref="C246:G246"/>
    <mergeCell ref="A247:B247"/>
    <mergeCell ref="C247:G247"/>
    <mergeCell ref="A248:B248"/>
    <mergeCell ref="C248:G248"/>
    <mergeCell ref="A243:B243"/>
    <mergeCell ref="C243:G243"/>
    <mergeCell ref="A244:B244"/>
    <mergeCell ref="C244:G244"/>
    <mergeCell ref="A245:B245"/>
    <mergeCell ref="C245:G245"/>
    <mergeCell ref="A240:B240"/>
    <mergeCell ref="C240:G240"/>
    <mergeCell ref="A241:B241"/>
    <mergeCell ref="C241:G241"/>
    <mergeCell ref="A242:B242"/>
    <mergeCell ref="C242:G242"/>
    <mergeCell ref="A237:B237"/>
    <mergeCell ref="C237:G237"/>
    <mergeCell ref="A238:B238"/>
    <mergeCell ref="C238:G238"/>
    <mergeCell ref="A239:B239"/>
    <mergeCell ref="C239:G239"/>
    <mergeCell ref="A234:B234"/>
    <mergeCell ref="C234:G234"/>
    <mergeCell ref="A235:B235"/>
    <mergeCell ref="C235:G235"/>
    <mergeCell ref="A236:B236"/>
    <mergeCell ref="C236:G236"/>
    <mergeCell ref="A231:B231"/>
    <mergeCell ref="C231:G231"/>
    <mergeCell ref="A232:B232"/>
    <mergeCell ref="C232:G232"/>
    <mergeCell ref="A233:B233"/>
    <mergeCell ref="C233:G233"/>
    <mergeCell ref="A228:B228"/>
    <mergeCell ref="C228:G228"/>
    <mergeCell ref="A229:B229"/>
    <mergeCell ref="C229:G229"/>
    <mergeCell ref="A230:B230"/>
    <mergeCell ref="C230:G230"/>
    <mergeCell ref="A225:B225"/>
    <mergeCell ref="C225:G225"/>
    <mergeCell ref="A226:B226"/>
    <mergeCell ref="C226:G226"/>
    <mergeCell ref="A227:B227"/>
    <mergeCell ref="C227:G227"/>
    <mergeCell ref="A222:B222"/>
    <mergeCell ref="C222:G222"/>
    <mergeCell ref="A223:B223"/>
    <mergeCell ref="C223:G223"/>
    <mergeCell ref="A224:B224"/>
    <mergeCell ref="C224:G224"/>
    <mergeCell ref="A219:B219"/>
    <mergeCell ref="C219:G219"/>
    <mergeCell ref="A220:B220"/>
    <mergeCell ref="C220:G220"/>
    <mergeCell ref="A221:B221"/>
    <mergeCell ref="C221:G221"/>
    <mergeCell ref="A216:B216"/>
    <mergeCell ref="C216:G216"/>
    <mergeCell ref="A217:B217"/>
    <mergeCell ref="C217:G217"/>
    <mergeCell ref="A218:B218"/>
    <mergeCell ref="C218:G218"/>
    <mergeCell ref="A213:B213"/>
    <mergeCell ref="C213:G213"/>
    <mergeCell ref="A214:B214"/>
    <mergeCell ref="C214:G214"/>
    <mergeCell ref="A215:B215"/>
    <mergeCell ref="C215:G215"/>
    <mergeCell ref="A210:B210"/>
    <mergeCell ref="C210:G210"/>
    <mergeCell ref="A211:B211"/>
    <mergeCell ref="C211:G211"/>
    <mergeCell ref="A212:B212"/>
    <mergeCell ref="C212:G212"/>
    <mergeCell ref="A207:B207"/>
    <mergeCell ref="C207:G207"/>
    <mergeCell ref="A208:B208"/>
    <mergeCell ref="C208:G208"/>
    <mergeCell ref="A209:B209"/>
    <mergeCell ref="C209:G209"/>
    <mergeCell ref="A204:B204"/>
    <mergeCell ref="C204:G204"/>
    <mergeCell ref="A205:B205"/>
    <mergeCell ref="C205:G205"/>
    <mergeCell ref="A206:B206"/>
    <mergeCell ref="C206:G206"/>
    <mergeCell ref="A201:B201"/>
    <mergeCell ref="C201:G201"/>
    <mergeCell ref="A202:B202"/>
    <mergeCell ref="C202:G202"/>
    <mergeCell ref="A203:B203"/>
    <mergeCell ref="C203:G203"/>
    <mergeCell ref="A198:B198"/>
    <mergeCell ref="C198:G198"/>
    <mergeCell ref="A199:B199"/>
    <mergeCell ref="C199:G199"/>
    <mergeCell ref="A200:B200"/>
    <mergeCell ref="C200:G200"/>
    <mergeCell ref="A195:B195"/>
    <mergeCell ref="C195:G195"/>
    <mergeCell ref="A196:B196"/>
    <mergeCell ref="C196:G196"/>
    <mergeCell ref="A197:B197"/>
    <mergeCell ref="C197:G197"/>
    <mergeCell ref="A192:B192"/>
    <mergeCell ref="C192:G192"/>
    <mergeCell ref="A193:B193"/>
    <mergeCell ref="C193:G193"/>
    <mergeCell ref="A194:B194"/>
    <mergeCell ref="C194:G194"/>
    <mergeCell ref="A189:B189"/>
    <mergeCell ref="C189:G189"/>
    <mergeCell ref="A190:B190"/>
    <mergeCell ref="C190:G190"/>
    <mergeCell ref="A191:B191"/>
    <mergeCell ref="C191:G191"/>
    <mergeCell ref="A186:B186"/>
    <mergeCell ref="C186:G186"/>
    <mergeCell ref="A187:B187"/>
    <mergeCell ref="C187:G187"/>
    <mergeCell ref="A188:B188"/>
    <mergeCell ref="C188:G188"/>
    <mergeCell ref="A183:B183"/>
    <mergeCell ref="C183:G183"/>
    <mergeCell ref="A184:B184"/>
    <mergeCell ref="C184:G184"/>
    <mergeCell ref="A185:B185"/>
    <mergeCell ref="C185:G185"/>
    <mergeCell ref="A180:B180"/>
    <mergeCell ref="C180:G180"/>
    <mergeCell ref="A181:B181"/>
    <mergeCell ref="C181:G181"/>
    <mergeCell ref="A182:B182"/>
    <mergeCell ref="C182:G182"/>
    <mergeCell ref="A177:B177"/>
    <mergeCell ref="C177:G177"/>
    <mergeCell ref="A178:B178"/>
    <mergeCell ref="C178:G178"/>
    <mergeCell ref="A179:B179"/>
    <mergeCell ref="C179:G179"/>
    <mergeCell ref="A174:B174"/>
    <mergeCell ref="C174:G174"/>
    <mergeCell ref="A175:B175"/>
    <mergeCell ref="C175:G175"/>
    <mergeCell ref="A176:B176"/>
    <mergeCell ref="C176:G176"/>
    <mergeCell ref="A171:B171"/>
    <mergeCell ref="C171:G171"/>
    <mergeCell ref="A172:B172"/>
    <mergeCell ref="C172:G172"/>
    <mergeCell ref="A173:B173"/>
    <mergeCell ref="C173:G173"/>
    <mergeCell ref="A168:B168"/>
    <mergeCell ref="C168:G168"/>
    <mergeCell ref="A169:B169"/>
    <mergeCell ref="C169:G169"/>
    <mergeCell ref="A170:B170"/>
    <mergeCell ref="C170:G170"/>
    <mergeCell ref="A165:B165"/>
    <mergeCell ref="C165:G165"/>
    <mergeCell ref="A166:B166"/>
    <mergeCell ref="C166:G166"/>
    <mergeCell ref="A167:B167"/>
    <mergeCell ref="C167:G167"/>
    <mergeCell ref="A161:B161"/>
    <mergeCell ref="C161:G161"/>
    <mergeCell ref="A162:B162"/>
    <mergeCell ref="C162:G162"/>
    <mergeCell ref="A164:B164"/>
    <mergeCell ref="C164:G164"/>
    <mergeCell ref="A158:B158"/>
    <mergeCell ref="C158:G158"/>
    <mergeCell ref="A159:B159"/>
    <mergeCell ref="C159:G159"/>
    <mergeCell ref="A160:B160"/>
    <mergeCell ref="C160:G160"/>
    <mergeCell ref="A155:B155"/>
    <mergeCell ref="C155:G155"/>
    <mergeCell ref="A156:B156"/>
    <mergeCell ref="C156:G156"/>
    <mergeCell ref="A157:B157"/>
    <mergeCell ref="C157:G157"/>
    <mergeCell ref="A152:B152"/>
    <mergeCell ref="C152:G152"/>
    <mergeCell ref="A153:B153"/>
    <mergeCell ref="C153:G153"/>
    <mergeCell ref="A154:B154"/>
    <mergeCell ref="C154:G154"/>
    <mergeCell ref="A149:B149"/>
    <mergeCell ref="C149:G149"/>
    <mergeCell ref="A150:B150"/>
    <mergeCell ref="C150:G150"/>
    <mergeCell ref="A151:B151"/>
    <mergeCell ref="C151:G151"/>
    <mergeCell ref="A146:B146"/>
    <mergeCell ref="C146:G146"/>
    <mergeCell ref="A147:B147"/>
    <mergeCell ref="C147:G147"/>
    <mergeCell ref="A148:B148"/>
    <mergeCell ref="C148:G148"/>
    <mergeCell ref="A143:B143"/>
    <mergeCell ref="C143:G143"/>
    <mergeCell ref="A144:B144"/>
    <mergeCell ref="C144:G144"/>
    <mergeCell ref="A145:B145"/>
    <mergeCell ref="C145:G145"/>
    <mergeCell ref="A140:B140"/>
    <mergeCell ref="C140:G140"/>
    <mergeCell ref="A141:B141"/>
    <mergeCell ref="C141:G141"/>
    <mergeCell ref="A142:B142"/>
    <mergeCell ref="C142:G142"/>
    <mergeCell ref="A137:B137"/>
    <mergeCell ref="C137:G137"/>
    <mergeCell ref="A138:B138"/>
    <mergeCell ref="C138:G138"/>
    <mergeCell ref="A139:B139"/>
    <mergeCell ref="C139:G139"/>
    <mergeCell ref="A134:B134"/>
    <mergeCell ref="C134:G134"/>
    <mergeCell ref="A135:B135"/>
    <mergeCell ref="C135:G135"/>
    <mergeCell ref="A136:B136"/>
    <mergeCell ref="C136:G136"/>
    <mergeCell ref="A131:B131"/>
    <mergeCell ref="C131:G131"/>
    <mergeCell ref="A132:B132"/>
    <mergeCell ref="C132:G132"/>
    <mergeCell ref="A133:B133"/>
    <mergeCell ref="C133:G133"/>
    <mergeCell ref="A128:B128"/>
    <mergeCell ref="C128:G128"/>
    <mergeCell ref="A129:B129"/>
    <mergeCell ref="C129:G129"/>
    <mergeCell ref="A130:B130"/>
    <mergeCell ref="C130:G130"/>
    <mergeCell ref="A125:B125"/>
    <mergeCell ref="C125:G125"/>
    <mergeCell ref="A126:B126"/>
    <mergeCell ref="C126:G126"/>
    <mergeCell ref="A127:B127"/>
    <mergeCell ref="C127:G127"/>
    <mergeCell ref="A122:B122"/>
    <mergeCell ref="C122:G122"/>
    <mergeCell ref="A123:B123"/>
    <mergeCell ref="C123:G123"/>
    <mergeCell ref="A124:B124"/>
    <mergeCell ref="C124:G124"/>
    <mergeCell ref="A119:B119"/>
    <mergeCell ref="C119:G119"/>
    <mergeCell ref="A120:B120"/>
    <mergeCell ref="C120:G120"/>
    <mergeCell ref="A121:B121"/>
    <mergeCell ref="C121:G121"/>
    <mergeCell ref="A116:B116"/>
    <mergeCell ref="C116:G116"/>
    <mergeCell ref="A117:B117"/>
    <mergeCell ref="C117:G117"/>
    <mergeCell ref="A118:B118"/>
    <mergeCell ref="C118:G118"/>
    <mergeCell ref="A113:B113"/>
    <mergeCell ref="C113:G113"/>
    <mergeCell ref="A114:B114"/>
    <mergeCell ref="C114:G114"/>
    <mergeCell ref="A115:B115"/>
    <mergeCell ref="C115:G115"/>
    <mergeCell ref="A110:B110"/>
    <mergeCell ref="C110:G110"/>
    <mergeCell ref="A111:B111"/>
    <mergeCell ref="C111:G111"/>
    <mergeCell ref="A112:B112"/>
    <mergeCell ref="C112:G112"/>
    <mergeCell ref="A107:B107"/>
    <mergeCell ref="C107:G107"/>
    <mergeCell ref="A108:B108"/>
    <mergeCell ref="C108:G108"/>
    <mergeCell ref="A109:B109"/>
    <mergeCell ref="C109:G109"/>
    <mergeCell ref="A104:B104"/>
    <mergeCell ref="C104:G104"/>
    <mergeCell ref="A105:B105"/>
    <mergeCell ref="C105:G105"/>
    <mergeCell ref="A106:B106"/>
    <mergeCell ref="C106:G106"/>
    <mergeCell ref="A101:B101"/>
    <mergeCell ref="C101:G101"/>
    <mergeCell ref="A102:B102"/>
    <mergeCell ref="C102:G102"/>
    <mergeCell ref="A103:B103"/>
    <mergeCell ref="C103:G103"/>
    <mergeCell ref="A98:B98"/>
    <mergeCell ref="C98:G98"/>
    <mergeCell ref="A99:B99"/>
    <mergeCell ref="C99:G99"/>
    <mergeCell ref="A100:B100"/>
    <mergeCell ref="C100:G100"/>
    <mergeCell ref="A95:B95"/>
    <mergeCell ref="C95:G95"/>
    <mergeCell ref="A96:B96"/>
    <mergeCell ref="C96:G96"/>
    <mergeCell ref="A97:B97"/>
    <mergeCell ref="C97:G97"/>
    <mergeCell ref="A92:B92"/>
    <mergeCell ref="C92:G92"/>
    <mergeCell ref="A93:B93"/>
    <mergeCell ref="C93:G93"/>
    <mergeCell ref="A94:B94"/>
    <mergeCell ref="C94:G94"/>
    <mergeCell ref="A89:B89"/>
    <mergeCell ref="C89:G89"/>
    <mergeCell ref="A90:B90"/>
    <mergeCell ref="C90:G90"/>
    <mergeCell ref="A91:B91"/>
    <mergeCell ref="C91:G91"/>
    <mergeCell ref="A86:B86"/>
    <mergeCell ref="C86:G86"/>
    <mergeCell ref="A87:B87"/>
    <mergeCell ref="C87:G87"/>
    <mergeCell ref="A88:B88"/>
    <mergeCell ref="C88:G88"/>
    <mergeCell ref="A83:B83"/>
    <mergeCell ref="C83:G83"/>
    <mergeCell ref="A84:B84"/>
    <mergeCell ref="C84:G84"/>
    <mergeCell ref="A85:B85"/>
    <mergeCell ref="C85:G85"/>
    <mergeCell ref="A80:B80"/>
    <mergeCell ref="C80:G80"/>
    <mergeCell ref="A81:B81"/>
    <mergeCell ref="C81:G81"/>
    <mergeCell ref="A82:B82"/>
    <mergeCell ref="C82:G82"/>
    <mergeCell ref="A77:B77"/>
    <mergeCell ref="C77:G77"/>
    <mergeCell ref="A78:B78"/>
    <mergeCell ref="C78:G78"/>
    <mergeCell ref="A79:B79"/>
    <mergeCell ref="C79:G79"/>
    <mergeCell ref="A74:B74"/>
    <mergeCell ref="C74:G74"/>
    <mergeCell ref="A75:B75"/>
    <mergeCell ref="C75:G75"/>
    <mergeCell ref="A76:B76"/>
    <mergeCell ref="C76:G76"/>
    <mergeCell ref="A71:B71"/>
    <mergeCell ref="C71:G71"/>
    <mergeCell ref="A72:B72"/>
    <mergeCell ref="C72:G72"/>
    <mergeCell ref="A73:B73"/>
    <mergeCell ref="C73:G73"/>
    <mergeCell ref="A68:B68"/>
    <mergeCell ref="C68:G68"/>
    <mergeCell ref="A69:B69"/>
    <mergeCell ref="C69:G69"/>
    <mergeCell ref="A70:B70"/>
    <mergeCell ref="C70:G70"/>
    <mergeCell ref="A65:B65"/>
    <mergeCell ref="C65:G65"/>
    <mergeCell ref="A66:B66"/>
    <mergeCell ref="C66:G66"/>
    <mergeCell ref="A67:B67"/>
    <mergeCell ref="C67:G67"/>
    <mergeCell ref="A62:B62"/>
    <mergeCell ref="C62:G62"/>
    <mergeCell ref="A63:B63"/>
    <mergeCell ref="C63:G63"/>
    <mergeCell ref="A64:B64"/>
    <mergeCell ref="C64:G64"/>
    <mergeCell ref="A59:B59"/>
    <mergeCell ref="C59:G59"/>
    <mergeCell ref="A60:B60"/>
    <mergeCell ref="C60:G60"/>
    <mergeCell ref="A61:B61"/>
    <mergeCell ref="C61:G61"/>
    <mergeCell ref="A56:B56"/>
    <mergeCell ref="C56:G56"/>
    <mergeCell ref="A57:B57"/>
    <mergeCell ref="C57:G57"/>
    <mergeCell ref="A58:B58"/>
    <mergeCell ref="C58:G58"/>
    <mergeCell ref="A53:B53"/>
    <mergeCell ref="C53:G53"/>
    <mergeCell ref="A54:B54"/>
    <mergeCell ref="C54:G54"/>
    <mergeCell ref="A55:B55"/>
    <mergeCell ref="C55:G55"/>
    <mergeCell ref="A50:B50"/>
    <mergeCell ref="C50:G50"/>
    <mergeCell ref="A51:B51"/>
    <mergeCell ref="C51:G51"/>
    <mergeCell ref="A52:B52"/>
    <mergeCell ref="C52:G52"/>
    <mergeCell ref="A47:B47"/>
    <mergeCell ref="C47:G47"/>
    <mergeCell ref="A48:B48"/>
    <mergeCell ref="C48:G48"/>
    <mergeCell ref="A49:B49"/>
    <mergeCell ref="C49:G49"/>
    <mergeCell ref="A44:B44"/>
    <mergeCell ref="C44:G44"/>
    <mergeCell ref="A45:B45"/>
    <mergeCell ref="C45:G45"/>
    <mergeCell ref="A46:B46"/>
    <mergeCell ref="C46:G46"/>
    <mergeCell ref="A41:B41"/>
    <mergeCell ref="C41:G41"/>
    <mergeCell ref="A42:B42"/>
    <mergeCell ref="C42:G42"/>
    <mergeCell ref="A43:B43"/>
    <mergeCell ref="C43:G43"/>
    <mergeCell ref="A38:B38"/>
    <mergeCell ref="C38:G38"/>
    <mergeCell ref="A39:B39"/>
    <mergeCell ref="C39:G39"/>
    <mergeCell ref="A40:B40"/>
    <mergeCell ref="C40:G40"/>
    <mergeCell ref="A35:B35"/>
    <mergeCell ref="C35:G35"/>
    <mergeCell ref="A36:B36"/>
    <mergeCell ref="C36:G36"/>
    <mergeCell ref="A37:B37"/>
    <mergeCell ref="C37:G37"/>
    <mergeCell ref="A32:B32"/>
    <mergeCell ref="C32:G32"/>
    <mergeCell ref="A33:B33"/>
    <mergeCell ref="C33:G33"/>
    <mergeCell ref="A34:B34"/>
    <mergeCell ref="C34:G34"/>
    <mergeCell ref="C21:G21"/>
    <mergeCell ref="A22:B22"/>
    <mergeCell ref="C22:G22"/>
    <mergeCell ref="A29:B29"/>
    <mergeCell ref="C29:G29"/>
    <mergeCell ref="A30:B30"/>
    <mergeCell ref="C30:G30"/>
    <mergeCell ref="A31:B31"/>
    <mergeCell ref="C31:G31"/>
    <mergeCell ref="A26:B26"/>
    <mergeCell ref="C26:G26"/>
    <mergeCell ref="A27:B27"/>
    <mergeCell ref="C27:G27"/>
    <mergeCell ref="A28:B28"/>
    <mergeCell ref="C28:G28"/>
    <mergeCell ref="D7:I7"/>
    <mergeCell ref="A453:M453"/>
    <mergeCell ref="A5:M5"/>
    <mergeCell ref="A15:M15"/>
    <mergeCell ref="K16:L16"/>
    <mergeCell ref="M16:M17"/>
    <mergeCell ref="I16:J16"/>
    <mergeCell ref="A18:B18"/>
    <mergeCell ref="C18:G18"/>
    <mergeCell ref="D8:F8"/>
    <mergeCell ref="E9:F9"/>
    <mergeCell ref="B14:F14"/>
    <mergeCell ref="A16:B17"/>
    <mergeCell ref="C16:G17"/>
    <mergeCell ref="H16:H17"/>
    <mergeCell ref="A23:B23"/>
    <mergeCell ref="C23:G23"/>
    <mergeCell ref="A24:B24"/>
    <mergeCell ref="C24:G24"/>
    <mergeCell ref="A25:B25"/>
    <mergeCell ref="C25:G25"/>
    <mergeCell ref="A20:B20"/>
    <mergeCell ref="C20:G20"/>
    <mergeCell ref="A21:B21"/>
  </mergeCells>
  <pageMargins left="0.78740157480314965" right="0.19685039370078741" top="0.39370078740157483" bottom="0.59055118110236227" header="0.31496062992125984" footer="0.31496062992125984"/>
  <pageSetup paperSize="9" scale="90" fitToHeight="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User-01</dc:creator>
  <cp:lastModifiedBy>Щербакова В.Н.</cp:lastModifiedBy>
  <cp:lastPrinted>2024-02-15T08:44:23Z</cp:lastPrinted>
  <dcterms:created xsi:type="dcterms:W3CDTF">2017-10-12T05:59:20Z</dcterms:created>
  <dcterms:modified xsi:type="dcterms:W3CDTF">2024-05-15T12:31:41Z</dcterms:modified>
</cp:coreProperties>
</file>